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60" yWindow="105" windowWidth="7440" windowHeight="8730" tabRatio="508" activeTab="0"/>
  </bookViews>
  <sheets>
    <sheet name="Contents" sheetId="1" r:id="rId1"/>
    <sheet name="Calendar 2001" sheetId="2" r:id="rId2"/>
    <sheet name="Calendar 2000" sheetId="3" r:id="rId3"/>
    <sheet name="2-year total" sheetId="4" r:id="rId4"/>
    <sheet name="2-year average" sheetId="5" r:id="rId5"/>
  </sheets>
  <definedNames>
    <definedName name="_xlnm.Print_Area" localSheetId="4">'2-year average'!$A$1:$U$30</definedName>
    <definedName name="_xlnm.Print_Area" localSheetId="3">'2-year total'!$A$2:$O$25</definedName>
    <definedName name="_xlnm.Print_Area" localSheetId="2">'Calendar 2000'!$A$1:$M$316</definedName>
    <definedName name="_xlnm.Print_Area" localSheetId="1">'Calendar 2001'!$A$1:$M$336</definedName>
    <definedName name="_xlnm.Print_Area" localSheetId="0">'Contents'!$A$1:$A$50</definedName>
    <definedName name="_xlnm.Print_Titles" localSheetId="4">'2-year average'!$A:$C</definedName>
  </definedNames>
  <calcPr fullCalcOnLoad="1" iterate="1" iterateCount="50" iterateDelta="0.001"/>
</workbook>
</file>

<file path=xl/sharedStrings.xml><?xml version="1.0" encoding="utf-8"?>
<sst xmlns="http://schemas.openxmlformats.org/spreadsheetml/2006/main" count="1940" uniqueCount="533">
  <si>
    <t>IUs by Term, Student Type, and Paying Unit for Budget Reform</t>
  </si>
  <si>
    <t>Division of Management Information      PN97107</t>
  </si>
  <si>
    <t>On-Campus, Traditional Terms</t>
  </si>
  <si>
    <t>Fall</t>
  </si>
  <si>
    <t>Spring</t>
  </si>
  <si>
    <t>College</t>
  </si>
  <si>
    <t>Ugrad</t>
  </si>
  <si>
    <t>Profnl</t>
  </si>
  <si>
    <t>Grad</t>
  </si>
  <si>
    <t>AC</t>
  </si>
  <si>
    <t>15</t>
  </si>
  <si>
    <t>AGR, CONSUMER, &amp; ENV SCI</t>
  </si>
  <si>
    <t>17</t>
  </si>
  <si>
    <t>COMMERCE &amp; BUSINESS ADMI</t>
  </si>
  <si>
    <t>20</t>
  </si>
  <si>
    <t>EDUCATION</t>
  </si>
  <si>
    <t>22</t>
  </si>
  <si>
    <t>ENGINEERING</t>
  </si>
  <si>
    <t>24</t>
  </si>
  <si>
    <t>FINE &amp; APPLIED ARTS</t>
  </si>
  <si>
    <t>28</t>
  </si>
  <si>
    <t>COLLEGE OF COMMUNICATION</t>
  </si>
  <si>
    <t>30</t>
  </si>
  <si>
    <t>LAW</t>
  </si>
  <si>
    <t>32</t>
  </si>
  <si>
    <t>LIBERAL ARTS &amp; SCIENCES</t>
  </si>
  <si>
    <t>36</t>
  </si>
  <si>
    <t>APPLIED LIFE STUDIES</t>
  </si>
  <si>
    <t>44</t>
  </si>
  <si>
    <t>VETERINARY MEDICINE</t>
  </si>
  <si>
    <t>50</t>
  </si>
  <si>
    <t>ARMED FORCES</t>
  </si>
  <si>
    <t>52</t>
  </si>
  <si>
    <t>INSTITUTE OF AVIATION</t>
  </si>
  <si>
    <t>60</t>
  </si>
  <si>
    <t>LABOR &amp; INDUSTRIAL RELAT</t>
  </si>
  <si>
    <t>68</t>
  </si>
  <si>
    <t>SCHOOL OF SOCIAL WORK</t>
  </si>
  <si>
    <t>74</t>
  </si>
  <si>
    <t>LIBRARY &amp; INFORMATION SC</t>
  </si>
  <si>
    <t>AD</t>
  </si>
  <si>
    <t xml:space="preserve">Note: IUs are calculated to the precision of 0.1 IUs.  The numbers here are rounded to the nearest whole IU, </t>
  </si>
  <si>
    <t xml:space="preserve">     resulting in small discrepancies between the totals shown for the colleges and totals shown for departments.</t>
  </si>
  <si>
    <t>Total</t>
  </si>
  <si>
    <t>Note: Cost recovery IUs for each unit's students are subtracted from the IUs credited to that unit.</t>
  </si>
  <si>
    <t xml:space="preserve">   </t>
  </si>
  <si>
    <t>If the students took courses outside the host department, the net IUs for that unit may be less than 0.</t>
  </si>
  <si>
    <t>Summer 1</t>
  </si>
  <si>
    <t>Note: IUs for Cost Recovery Programs have been subtracted from the colleges/depts running those programs</t>
  </si>
  <si>
    <t>Summer 1999, Fall 1999, Spring 2000</t>
  </si>
  <si>
    <t>College which paid the instructor</t>
  </si>
  <si>
    <t>College which offered the course</t>
  </si>
  <si>
    <t>Department which paid the instructor</t>
  </si>
  <si>
    <t>Department which offered the course</t>
  </si>
  <si>
    <t>Executive MBA</t>
  </si>
  <si>
    <t>MS in Economics (Policy option)</t>
  </si>
  <si>
    <t>MS in Finance (Int'l Option)</t>
  </si>
  <si>
    <t>MS in Business Admin (Int'l)</t>
  </si>
  <si>
    <t>MS in Accountancy (Int'l)</t>
  </si>
  <si>
    <t>Program</t>
  </si>
  <si>
    <t>Dept code</t>
  </si>
  <si>
    <t>Summer 2</t>
  </si>
  <si>
    <t>These IUs are subtracted from the IUs for the departments and colleges above.</t>
  </si>
  <si>
    <t>Curr code</t>
  </si>
  <si>
    <t>Campus Total</t>
  </si>
  <si>
    <t xml:space="preserve">Source: Division of Management Information, PN97107.  </t>
  </si>
  <si>
    <r>
      <t xml:space="preserve">Summer 1 &amp; Summer 2 on campus, undergraduate tuition: </t>
    </r>
    <r>
      <rPr>
        <sz val="10"/>
        <rFont val="Arial"/>
        <family val="2"/>
      </rPr>
      <t>100% of the tuition revenues (after deducting tuition surcharges and campus-finded tuition waivers) is distributed to colleges based on the proportion of undergraduate IUs taught in the Summer terms.</t>
    </r>
  </si>
  <si>
    <r>
      <t xml:space="preserve">For a general discussion of course credit and IUs:  </t>
    </r>
    <r>
      <rPr>
        <sz val="10"/>
        <rFont val="Arial"/>
        <family val="2"/>
      </rPr>
      <t>how they are calculated, how the "paying" department is determined, etc., see :</t>
    </r>
  </si>
  <si>
    <t>The worksheets in this workbook are:</t>
  </si>
  <si>
    <r>
      <t>Fall and Spring on-campus, undergraduate tuition</t>
    </r>
    <r>
      <rPr>
        <sz val="10"/>
        <rFont val="Arial"/>
        <family val="0"/>
      </rPr>
      <t xml:space="preserve">: 50% of undergraduate tuition (after deducting tuition surcharges and campus-funded tuition waivers) is distributed to colleges based on the proportion of undergraduate IUs taught by each college.  </t>
    </r>
  </si>
  <si>
    <t>Terms included:</t>
  </si>
  <si>
    <r>
      <t>Budget Reform use:</t>
    </r>
    <r>
      <rPr>
        <sz val="10"/>
        <rFont val="Arial"/>
        <family val="0"/>
      </rPr>
      <t xml:space="preserve"> These IUs are used to distribute a portion of the Tuition Revenue and General Revenue Funds each year.    </t>
    </r>
  </si>
  <si>
    <t>Contents:</t>
  </si>
  <si>
    <t>On-campus IUs by college</t>
  </si>
  <si>
    <t>On-campus IUs by department</t>
  </si>
  <si>
    <t>Extramural and Guided Individual Study IUs by college</t>
  </si>
  <si>
    <t>Extramural and Guided Individual Study IUs by department</t>
  </si>
  <si>
    <t>Extramural &amp; Guided Individual Study by Department</t>
  </si>
  <si>
    <t>On-Campus, Traditional Terms by department</t>
  </si>
  <si>
    <t>Cost recovery IUs</t>
  </si>
  <si>
    <t xml:space="preserve">Total College 17  (CBA) </t>
  </si>
  <si>
    <t>Cost Recovery IUs by Program &amp; Term</t>
  </si>
  <si>
    <t>Instructional Units (All are Graduate level)</t>
  </si>
  <si>
    <t>Two-Year total IUs taught by college</t>
  </si>
  <si>
    <t>Two-Year Total</t>
  </si>
  <si>
    <t>Two-Year Average IUs taught by college</t>
  </si>
  <si>
    <t>Department</t>
  </si>
  <si>
    <t>Ugrad Summer</t>
  </si>
  <si>
    <t>Ugrad Fall &amp; Spring*</t>
  </si>
  <si>
    <t>Ugrad Summer**</t>
  </si>
  <si>
    <t>Grad  All Year***</t>
  </si>
  <si>
    <t>*** These percents are used to distribute that portion of GRF allocated for Graduate IUs</t>
  </si>
  <si>
    <t>**  These percents are used to distribute 100% of the undergrad tuition for summer term (after differentials &amp; campus-funded waivers).</t>
  </si>
  <si>
    <t>*   These percents are used to distribute 50% of the undergrad tuition for fall and spring term (after differentials &amp; campus-funded waivers).</t>
  </si>
  <si>
    <t>Totals used for Percents</t>
  </si>
  <si>
    <t>Grad All Year</t>
  </si>
  <si>
    <t xml:space="preserve">Percent of 2-yr Average </t>
  </si>
  <si>
    <t>Extramural and Guided Individual Study (GIS) IUs by college</t>
  </si>
  <si>
    <t>Extramural and Guided Individual Study (GIS) IUs by department</t>
  </si>
  <si>
    <r>
      <t>2-year average:</t>
    </r>
    <r>
      <rPr>
        <sz val="10"/>
        <rFont val="Arial"/>
        <family val="0"/>
      </rPr>
      <t xml:space="preserve"> The combined data is divided by two to produce an average.    The columns at the right show the averages and percentages used to distribute tuition revenue and GRF.  This worksheet is limited to college level data. </t>
    </r>
  </si>
  <si>
    <t>Extramural and Guided Individual Study Courses</t>
  </si>
  <si>
    <t>COLLEGE OF LAW</t>
  </si>
  <si>
    <t>Undergraduate and Professional: On-Campus (Traditional) Terms only</t>
  </si>
  <si>
    <t>Graduate: On-Campus (Traditional Terms) and Extramural Terms</t>
  </si>
  <si>
    <t>GIS 1999-00</t>
  </si>
  <si>
    <t>Instructional Units (IUs) Data for Budget Reform</t>
  </si>
  <si>
    <t>iu-term-year.xls</t>
  </si>
  <si>
    <r>
      <t>Change this year:</t>
    </r>
    <r>
      <rPr>
        <sz val="10"/>
        <rFont val="Arial"/>
        <family val="0"/>
      </rPr>
      <t xml:space="preserve"> To allow earlier collection of these data, the period covered was shifted back one term to two years ending in fall.</t>
    </r>
  </si>
  <si>
    <r>
      <t>Years/Terms used</t>
    </r>
    <r>
      <rPr>
        <sz val="10"/>
        <rFont val="Arial"/>
        <family val="2"/>
      </rPr>
      <t>: A two-year average is used for all IU calculations in Budget Reform.   Each year starts with the spring term.</t>
    </r>
  </si>
  <si>
    <r>
      <t>Calendar year 2000 IUs :</t>
    </r>
    <r>
      <rPr>
        <sz val="10"/>
        <rFont val="Arial"/>
        <family val="2"/>
      </rPr>
      <t xml:space="preserve"> IUs taught to undergraduates, graduate students, and professional students</t>
    </r>
  </si>
  <si>
    <t>Spring, Summer 1, Summer 2, Fall 2000</t>
  </si>
  <si>
    <t>Guided individual study: courses in progress FY00</t>
  </si>
  <si>
    <t>Calendar year:</t>
  </si>
  <si>
    <t>2000</t>
  </si>
  <si>
    <t>01</t>
  </si>
  <si>
    <t>UNIVERSITY ADMINISTRATIO</t>
  </si>
  <si>
    <t>02</t>
  </si>
  <si>
    <t>CHANCELLOR &amp; VC ACAD AFF</t>
  </si>
  <si>
    <t>03</t>
  </si>
  <si>
    <t>VC ADMIN &amp; HUMAN RESOURC</t>
  </si>
  <si>
    <t>06</t>
  </si>
  <si>
    <t>VICE CHANCELLOR FOR RESE</t>
  </si>
  <si>
    <t>09</t>
  </si>
  <si>
    <t>VC STUDENT AFFAIRS</t>
  </si>
  <si>
    <t>26</t>
  </si>
  <si>
    <t>GRADUATE COLLEGE</t>
  </si>
  <si>
    <t>43</t>
  </si>
  <si>
    <t>UIC COLLEGE OF MEDICINE</t>
  </si>
  <si>
    <t>61</t>
  </si>
  <si>
    <t>BECKMAN INSTITUTE</t>
  </si>
  <si>
    <t>66</t>
  </si>
  <si>
    <t>ENVIRONMENTAL COUNCIL</t>
  </si>
  <si>
    <t>73</t>
  </si>
  <si>
    <t>OFFICE OF CONTINUING EDU</t>
  </si>
  <si>
    <t>79</t>
  </si>
  <si>
    <t>INTERNATIONAL PRGMS &amp; ST</t>
  </si>
  <si>
    <t>85</t>
  </si>
  <si>
    <t>AUXILIARY UNITS</t>
  </si>
  <si>
    <t>86</t>
  </si>
  <si>
    <t>RELIGIOUS FOUNDATION COU</t>
  </si>
  <si>
    <t>All</t>
  </si>
  <si>
    <t>08</t>
  </si>
  <si>
    <t>PUBLIC AFFAIRS</t>
  </si>
  <si>
    <t>80</t>
  </si>
  <si>
    <t>UNIVERSITY LIBRARY</t>
  </si>
  <si>
    <t>1501</t>
  </si>
  <si>
    <t>1505</t>
  </si>
  <si>
    <t>AGR &amp; CONSUMER ECONOMICS</t>
  </si>
  <si>
    <t>1510</t>
  </si>
  <si>
    <t>AGRICULTURAL ENGINEERING</t>
  </si>
  <si>
    <t>1515</t>
  </si>
  <si>
    <t>CROP SCIENCES</t>
  </si>
  <si>
    <t>1535</t>
  </si>
  <si>
    <t>ANIMAL SCIENCES</t>
  </si>
  <si>
    <t>1545</t>
  </si>
  <si>
    <t>HUMAN &amp; COMMUNITY DEVELO</t>
  </si>
  <si>
    <t>1550</t>
  </si>
  <si>
    <t>FOOD SCIENCE &amp; HUMAN NUT</t>
  </si>
  <si>
    <t>1565</t>
  </si>
  <si>
    <t>NATURAL RES &amp; ENV SCI</t>
  </si>
  <si>
    <t>1567</t>
  </si>
  <si>
    <t>NUTRITIONAL SCIENCES</t>
  </si>
  <si>
    <t>1704</t>
  </si>
  <si>
    <t>OFC FOR INFORMATION MANA</t>
  </si>
  <si>
    <t>1705</t>
  </si>
  <si>
    <t>ACCOUNTANCY</t>
  </si>
  <si>
    <t>1706</t>
  </si>
  <si>
    <t>MBA PROGRAM ADMINISTRATI</t>
  </si>
  <si>
    <t>1720</t>
  </si>
  <si>
    <t>ECONOMICS</t>
  </si>
  <si>
    <t>1722</t>
  </si>
  <si>
    <t>FINANCE</t>
  </si>
  <si>
    <t>1733</t>
  </si>
  <si>
    <t>BUSINESS ADMINISTRATION</t>
  </si>
  <si>
    <t>2001</t>
  </si>
  <si>
    <t>EDUCATION ADMINISTRATION</t>
  </si>
  <si>
    <t>2004</t>
  </si>
  <si>
    <t>ED ORGANIZATION AND LEAD</t>
  </si>
  <si>
    <t>2014</t>
  </si>
  <si>
    <t>EDUCATIONAL PSYCHOLOGY</t>
  </si>
  <si>
    <t>2020</t>
  </si>
  <si>
    <t>CURRICULUM AND INSTRUCTI</t>
  </si>
  <si>
    <t>2024</t>
  </si>
  <si>
    <t>EDUCATIONAL POLICY STUDI</t>
  </si>
  <si>
    <t>2035</t>
  </si>
  <si>
    <t>SPECIAL EDUCATION</t>
  </si>
  <si>
    <t>2040</t>
  </si>
  <si>
    <t>HUMAN RESOURCE EDUCATION</t>
  </si>
  <si>
    <t>2080</t>
  </si>
  <si>
    <t>COUNCIL TEACHER ED ADMIN</t>
  </si>
  <si>
    <t>2201</t>
  </si>
  <si>
    <t>ENGINEERING ADMINISTRATI</t>
  </si>
  <si>
    <t>2205</t>
  </si>
  <si>
    <t>AERONAUT &amp; ASTRONAUT ENG</t>
  </si>
  <si>
    <t>2207</t>
  </si>
  <si>
    <t>ENGR BIOENGINEERING PROG</t>
  </si>
  <si>
    <t>2217</t>
  </si>
  <si>
    <t>COMPUTER SCIENCE</t>
  </si>
  <si>
    <t>2219</t>
  </si>
  <si>
    <t>CIVIL &amp; ENVIRONMENTAL EN</t>
  </si>
  <si>
    <t>2220</t>
  </si>
  <si>
    <t>2222</t>
  </si>
  <si>
    <t>COORDINATED SCIENCE LAB</t>
  </si>
  <si>
    <t>2225</t>
  </si>
  <si>
    <t>ELECTRICAL &amp; COMPUTER EN</t>
  </si>
  <si>
    <t>2230</t>
  </si>
  <si>
    <t>GENERAL ENGINEERING</t>
  </si>
  <si>
    <t>2238</t>
  </si>
  <si>
    <t>MATERIALS SCIENCE &amp; ENGI</t>
  </si>
  <si>
    <t>2240</t>
  </si>
  <si>
    <t>MECHANICAL &amp; INDUSTRIAL</t>
  </si>
  <si>
    <t>2253</t>
  </si>
  <si>
    <t>NUCLEAR, PLASMA, &amp; RAD E</t>
  </si>
  <si>
    <t>2255</t>
  </si>
  <si>
    <t>PHYSICS</t>
  </si>
  <si>
    <t>2260</t>
  </si>
  <si>
    <t>THEORETICAL &amp; APPLIED ME</t>
  </si>
  <si>
    <t>2401</t>
  </si>
  <si>
    <t>FINE &amp; APPLIED ARTS ADMI</t>
  </si>
  <si>
    <t>2405</t>
  </si>
  <si>
    <t>ARCHITECTURE</t>
  </si>
  <si>
    <t>2410</t>
  </si>
  <si>
    <t>ART &amp; DESIGN</t>
  </si>
  <si>
    <t>2418</t>
  </si>
  <si>
    <t>DANCE</t>
  </si>
  <si>
    <t>2419</t>
  </si>
  <si>
    <t>KRANNERT CENTER</t>
  </si>
  <si>
    <t>2420</t>
  </si>
  <si>
    <t>LANDSCAPE ARCHITECTURE</t>
  </si>
  <si>
    <t>2425</t>
  </si>
  <si>
    <t>MUSIC</t>
  </si>
  <si>
    <t>2430</t>
  </si>
  <si>
    <t>THEATRE</t>
  </si>
  <si>
    <t>2435</t>
  </si>
  <si>
    <t>U OF I BANDS</t>
  </si>
  <si>
    <t>2448</t>
  </si>
  <si>
    <t>URBAN &amp; REGIONAL PLANNIN</t>
  </si>
  <si>
    <t>2480</t>
  </si>
  <si>
    <t>KRANNERT ART MUSEUM</t>
  </si>
  <si>
    <t>2499</t>
  </si>
  <si>
    <t>2801</t>
  </si>
  <si>
    <t>COMMUNICATIONS ADMINISTR</t>
  </si>
  <si>
    <t>2803</t>
  </si>
  <si>
    <t>ADVERTISING</t>
  </si>
  <si>
    <t>2810</t>
  </si>
  <si>
    <t>JOURNALISM</t>
  </si>
  <si>
    <t>2820</t>
  </si>
  <si>
    <t>INST OF COMMUNICATIONS R</t>
  </si>
  <si>
    <t>3010</t>
  </si>
  <si>
    <t>3201</t>
  </si>
  <si>
    <t>LAS ADMINISTRATION</t>
  </si>
  <si>
    <t>3204</t>
  </si>
  <si>
    <t>CELL &amp; STRUCTURAL BIOLOG</t>
  </si>
  <si>
    <t>3205</t>
  </si>
  <si>
    <t>CENTER FOR AFRICAN STUDI</t>
  </si>
  <si>
    <t>3206</t>
  </si>
  <si>
    <t>AFRO-AMERICAN STUDIES</t>
  </si>
  <si>
    <t>3207</t>
  </si>
  <si>
    <t>ANTHROPOLOGY</t>
  </si>
  <si>
    <t>3208</t>
  </si>
  <si>
    <t>E. ASIAN LANGUAGES &amp; CUL</t>
  </si>
  <si>
    <t>3210</t>
  </si>
  <si>
    <t>ASTRONOMY</t>
  </si>
  <si>
    <t>3211</t>
  </si>
  <si>
    <t>E ASIAN &amp; PACIFIC STUDIE</t>
  </si>
  <si>
    <t>3212</t>
  </si>
  <si>
    <t>ATMOSPHERIC SCIENCES</t>
  </si>
  <si>
    <t>3214</t>
  </si>
  <si>
    <t>CENTER FOR WRITING STUDI</t>
  </si>
  <si>
    <t>3216</t>
  </si>
  <si>
    <t>PLANT BIOLOGY</t>
  </si>
  <si>
    <t>3217</t>
  </si>
  <si>
    <t>UNIT FOR CINEMA STUDIES</t>
  </si>
  <si>
    <t>3222</t>
  </si>
  <si>
    <t>CLASSICS</t>
  </si>
  <si>
    <t>3224</t>
  </si>
  <si>
    <t>COMPARATIVE LITERATURE</t>
  </si>
  <si>
    <t>3225</t>
  </si>
  <si>
    <t>ENGLISH</t>
  </si>
  <si>
    <t>3226</t>
  </si>
  <si>
    <t>ENGLISH AS AN INTL LANGU</t>
  </si>
  <si>
    <t>3227</t>
  </si>
  <si>
    <t>ANIMAL BIOLOGY</t>
  </si>
  <si>
    <t>3228</t>
  </si>
  <si>
    <t>ENTOMOLOGY</t>
  </si>
  <si>
    <t>3231</t>
  </si>
  <si>
    <t>FRENCH</t>
  </si>
  <si>
    <t>3243</t>
  </si>
  <si>
    <t>GEOGRAPHY</t>
  </si>
  <si>
    <t>3246</t>
  </si>
  <si>
    <t>GEOLOGY</t>
  </si>
  <si>
    <t>3247</t>
  </si>
  <si>
    <t>LATINA/LATINO STUDIES PR</t>
  </si>
  <si>
    <t>3248</t>
  </si>
  <si>
    <t>LATIN AMERICAN &amp; CARIB S</t>
  </si>
  <si>
    <t>3249</t>
  </si>
  <si>
    <t>GERMANIC LANGUAGES &amp; LIT</t>
  </si>
  <si>
    <t>3250</t>
  </si>
  <si>
    <t>HISTORY</t>
  </si>
  <si>
    <t>3252</t>
  </si>
  <si>
    <t>LINGUISTICS</t>
  </si>
  <si>
    <t>3253</t>
  </si>
  <si>
    <t>LIFE SCIENCES</t>
  </si>
  <si>
    <t>3254</t>
  </si>
  <si>
    <t>MATHEMATICS</t>
  </si>
  <si>
    <t>3255</t>
  </si>
  <si>
    <t>MICROBIOLOGY</t>
  </si>
  <si>
    <t>3257</t>
  </si>
  <si>
    <t>PHILOSOPHY</t>
  </si>
  <si>
    <t>3258</t>
  </si>
  <si>
    <t>LANGUAGE LEARNING LAB</t>
  </si>
  <si>
    <t>3260</t>
  </si>
  <si>
    <t>MOLECULAR &amp; INTEGRATIVE</t>
  </si>
  <si>
    <t>3262</t>
  </si>
  <si>
    <t>SCHOOL OF MOLECULAR &amp; CE</t>
  </si>
  <si>
    <t>3263</t>
  </si>
  <si>
    <t>POLITICAL SCIENCE</t>
  </si>
  <si>
    <t>3265</t>
  </si>
  <si>
    <t>RUSSIAN &amp; E EUROPEAN CEN</t>
  </si>
  <si>
    <t>3266</t>
  </si>
  <si>
    <t>PSYCHOLOGY</t>
  </si>
  <si>
    <t>3267</t>
  </si>
  <si>
    <t>RELIGIOUS STUDIES</t>
  </si>
  <si>
    <t>3268</t>
  </si>
  <si>
    <t>SLAVIC LANGUAGES &amp; LITER</t>
  </si>
  <si>
    <t>3269</t>
  </si>
  <si>
    <t>SOCIOLOGY</t>
  </si>
  <si>
    <t>3271</t>
  </si>
  <si>
    <t>S. ASIAN &amp; MIDEAST STUDI</t>
  </si>
  <si>
    <t>3272</t>
  </si>
  <si>
    <t>SPANISH, ITALIAN &amp; PORTU</t>
  </si>
  <si>
    <t>3274</t>
  </si>
  <si>
    <t>SPEECH COMMUNICATION</t>
  </si>
  <si>
    <t>3280</t>
  </si>
  <si>
    <t>WOMEN'S STUDIES</t>
  </si>
  <si>
    <t>3283</t>
  </si>
  <si>
    <t>STATISTICS</t>
  </si>
  <si>
    <t>3284</t>
  </si>
  <si>
    <t>SCHOOL OF CHEMICAL SCIEN</t>
  </si>
  <si>
    <t>3285</t>
  </si>
  <si>
    <t>BIOCHEMISTRY</t>
  </si>
  <si>
    <t>3286</t>
  </si>
  <si>
    <t>CHEMISTRY</t>
  </si>
  <si>
    <t>3288</t>
  </si>
  <si>
    <t>CHEMICAL ENGINEERING</t>
  </si>
  <si>
    <t>3299</t>
  </si>
  <si>
    <t>LIBERAL ARTS &amp; SCI</t>
  </si>
  <si>
    <t>3601</t>
  </si>
  <si>
    <t>APPLIED LIFE STUDIES ADM</t>
  </si>
  <si>
    <t>3605</t>
  </si>
  <si>
    <t>COMMUNITY HEALTH</t>
  </si>
  <si>
    <t>3615</t>
  </si>
  <si>
    <t>KINESIOLOGY</t>
  </si>
  <si>
    <t>3625</t>
  </si>
  <si>
    <t>LEISURE STUDIES</t>
  </si>
  <si>
    <t>3631</t>
  </si>
  <si>
    <t>REHABILITATION-EDUC SERV</t>
  </si>
  <si>
    <t>3640</t>
  </si>
  <si>
    <t>SPEECH &amp; HEARING SCIENCE</t>
  </si>
  <si>
    <t>4401</t>
  </si>
  <si>
    <t>VET MEDICINE ADMINISTRAT</t>
  </si>
  <si>
    <t>4403</t>
  </si>
  <si>
    <t>VETERINARY DIAGNOSTIC LA</t>
  </si>
  <si>
    <t>4405</t>
  </si>
  <si>
    <t>VETERINARY BIOSCIENCES</t>
  </si>
  <si>
    <t>4420</t>
  </si>
  <si>
    <t>VET CLINICAL MEDICINE</t>
  </si>
  <si>
    <t>4430</t>
  </si>
  <si>
    <t>VET PATHOBIOLOGY</t>
  </si>
  <si>
    <t>5010</t>
  </si>
  <si>
    <t>AIR FORCE AEROSPACE STUD</t>
  </si>
  <si>
    <t>5030</t>
  </si>
  <si>
    <t>MILITARY SCIENCE</t>
  </si>
  <si>
    <t>5040</t>
  </si>
  <si>
    <t>NAVAL SCIENCE</t>
  </si>
  <si>
    <t>5210</t>
  </si>
  <si>
    <t>6010</t>
  </si>
  <si>
    <t>6810</t>
  </si>
  <si>
    <t>7410</t>
  </si>
  <si>
    <t>0204</t>
  </si>
  <si>
    <t>PROVOST &amp; VC ACADEMIC AF</t>
  </si>
  <si>
    <t>0271</t>
  </si>
  <si>
    <t>CAMPUS HONORS PROGRAM</t>
  </si>
  <si>
    <t>0285</t>
  </si>
  <si>
    <t>OFC OF INSTRUCTIONAL RES</t>
  </si>
  <si>
    <t>0643</t>
  </si>
  <si>
    <t>BIOTECHNOLOGY CENTER</t>
  </si>
  <si>
    <t>0921</t>
  </si>
  <si>
    <t>OFFICE OF DEAN OF STUDEN</t>
  </si>
  <si>
    <t>0925</t>
  </si>
  <si>
    <t>MINORITY STUDENT AFFAIRS</t>
  </si>
  <si>
    <t>0961</t>
  </si>
  <si>
    <t>STUDENT CONFLICT RESOLUT</t>
  </si>
  <si>
    <t>2601</t>
  </si>
  <si>
    <t>GRADUATE ADMIN</t>
  </si>
  <si>
    <t>2612</t>
  </si>
  <si>
    <t>CIC TRAVELING SCHOLARS</t>
  </si>
  <si>
    <t>2665</t>
  </si>
  <si>
    <t>FELLOWSHIPS</t>
  </si>
  <si>
    <t>2699</t>
  </si>
  <si>
    <t>GRADUATE COLLEGE STUDY A</t>
  </si>
  <si>
    <t>4301</t>
  </si>
  <si>
    <t>ADMINISTRATION &amp; GEN EXP</t>
  </si>
  <si>
    <t>4317</t>
  </si>
  <si>
    <t>MEDICAL INFOR SCIENCE (C</t>
  </si>
  <si>
    <t>4325</t>
  </si>
  <si>
    <t>FAMILY MEDICINE (CHI)</t>
  </si>
  <si>
    <t>4330</t>
  </si>
  <si>
    <t>INTERNAL MEDICINE (CHI)</t>
  </si>
  <si>
    <t>4338</t>
  </si>
  <si>
    <t>BASIC SCIENCES (CHI)</t>
  </si>
  <si>
    <t>4345</t>
  </si>
  <si>
    <t>OBSTETRICS &amp; GYNECOLOGY</t>
  </si>
  <si>
    <t>4360</t>
  </si>
  <si>
    <t>PATHOLOGY (CHI)</t>
  </si>
  <si>
    <t>4366</t>
  </si>
  <si>
    <t>PEDIATRICS (CHI)</t>
  </si>
  <si>
    <t>4369</t>
  </si>
  <si>
    <t>PHARMACOLOGY (CHI)</t>
  </si>
  <si>
    <t>4384</t>
  </si>
  <si>
    <t>PSYCHIATRY (CHI)</t>
  </si>
  <si>
    <t>4396</t>
  </si>
  <si>
    <t>SURGERY (CHI)</t>
  </si>
  <si>
    <t>6110</t>
  </si>
  <si>
    <t>6610</t>
  </si>
  <si>
    <t>7320</t>
  </si>
  <si>
    <t>CONFERENCES AND INSTITUT</t>
  </si>
  <si>
    <t>7960</t>
  </si>
  <si>
    <t>ST INTERNATIONAL ACAD AF</t>
  </si>
  <si>
    <t>8640</t>
  </si>
  <si>
    <t>ROMAN CATHOLIC</t>
  </si>
  <si>
    <t>1504</t>
  </si>
  <si>
    <t>ACES INFO TECH &amp; CMC SVC</t>
  </si>
  <si>
    <t>1740</t>
  </si>
  <si>
    <t>EXECUTIVE DEVELOPMENT CT</t>
  </si>
  <si>
    <t>2830</t>
  </si>
  <si>
    <t>RADIO STATION</t>
  </si>
  <si>
    <t>3219</t>
  </si>
  <si>
    <t>SCHOOL OF INTEGRATIVE BI</t>
  </si>
  <si>
    <t>3220</t>
  </si>
  <si>
    <t>UNIT FOR CRITICISM</t>
  </si>
  <si>
    <t>0167</t>
  </si>
  <si>
    <t>INSTIT OF GOVT &amp; PUB AFF</t>
  </si>
  <si>
    <t>0178</t>
  </si>
  <si>
    <t>DUPAGE CENTER</t>
  </si>
  <si>
    <t>0200</t>
  </si>
  <si>
    <t>OFFICE OF THE CHANCELLOR</t>
  </si>
  <si>
    <t>0348</t>
  </si>
  <si>
    <t>ENVIRONMENTAL HEALTH &amp; S</t>
  </si>
  <si>
    <t>0601</t>
  </si>
  <si>
    <t>VICE CHANCELLOR-RESEARCH</t>
  </si>
  <si>
    <t>0619</t>
  </si>
  <si>
    <t>SUPERCOMPUTING APPLICATI</t>
  </si>
  <si>
    <t>0682</t>
  </si>
  <si>
    <t>STATE NATURAL HISTORY SU</t>
  </si>
  <si>
    <t>0801</t>
  </si>
  <si>
    <t>0802</t>
  </si>
  <si>
    <t>NEWS BUREAU</t>
  </si>
  <si>
    <t>2635</t>
  </si>
  <si>
    <t>GRAD COLL MINORITY AFFAI</t>
  </si>
  <si>
    <t>7310</t>
  </si>
  <si>
    <t>GUIDED INDIVIDUAL STUDY</t>
  </si>
  <si>
    <t>7330</t>
  </si>
  <si>
    <t>ACADEMIC OUTREACH</t>
  </si>
  <si>
    <t>7901</t>
  </si>
  <si>
    <t>INTERNATIONAL PGMS AND S</t>
  </si>
  <si>
    <t>7940</t>
  </si>
  <si>
    <t>ACDIS</t>
  </si>
  <si>
    <t>8007</t>
  </si>
  <si>
    <t>LIBRARY</t>
  </si>
  <si>
    <t xml:space="preserve">All </t>
  </si>
  <si>
    <t>1710</t>
  </si>
  <si>
    <t>EXECUTIVE MBA</t>
  </si>
  <si>
    <t>Ugrad Fall &amp; Spring</t>
  </si>
  <si>
    <t>http://www.dmi.uiuc.edu/course/crsoverv.html</t>
  </si>
  <si>
    <r>
      <t xml:space="preserve">General Revenue Funds: </t>
    </r>
    <r>
      <rPr>
        <sz val="10"/>
        <rFont val="Arial"/>
        <family val="2"/>
      </rPr>
      <t xml:space="preserve">A portion of GRF is distributed to colleges based on the on-campus and extramural IUs taught by colleges to graduate students fall, spring, and summer.  IUs taken by students in cost-recovery programs are subtracted from the students' home college IUs. </t>
    </r>
  </si>
  <si>
    <r>
      <t>2-year totals:</t>
    </r>
    <r>
      <rPr>
        <sz val="10"/>
        <rFont val="Arial"/>
        <family val="0"/>
      </rPr>
      <t xml:space="preserve">  This worksheet combines college IU data for the two years.  Department totals are not provided.</t>
    </r>
  </si>
  <si>
    <t>03/27/02</t>
  </si>
  <si>
    <r>
      <t>Calendar year 2001 IUs :</t>
    </r>
    <r>
      <rPr>
        <sz val="10"/>
        <rFont val="Arial"/>
        <family val="2"/>
      </rPr>
      <t xml:space="preserve"> IUs taught to undergraduates, graduate students, and professional students</t>
    </r>
  </si>
  <si>
    <t>Spring, Summer 1, Summer 2, Fall 2001</t>
  </si>
  <si>
    <t>Guided individual study: courses in progress FY01</t>
  </si>
  <si>
    <t>91</t>
  </si>
  <si>
    <t>DIV INTERCOLLEGIATE ATHL</t>
  </si>
  <si>
    <t xml:space="preserve">     </t>
  </si>
  <si>
    <t>1525</t>
  </si>
  <si>
    <t>COOPERATIVE EXTENSION</t>
  </si>
  <si>
    <t>1570</t>
  </si>
  <si>
    <t>VETERINARY PROG IN AGR</t>
  </si>
  <si>
    <t>2002</t>
  </si>
  <si>
    <t>EDUCATION GENERAL EXPEN</t>
  </si>
  <si>
    <t>2840</t>
  </si>
  <si>
    <t>TELEVISION STATION</t>
  </si>
  <si>
    <t>2850</t>
  </si>
  <si>
    <t>BROADCASTING GENERAL ADM</t>
  </si>
  <si>
    <t>COMPARATIVE &amp; WORLD LITE</t>
  </si>
  <si>
    <t>VP ECONOMIC DEV &amp; CORP R</t>
  </si>
  <si>
    <t>0206</t>
  </si>
  <si>
    <t>UNIVERSITY LABORATORY HS</t>
  </si>
  <si>
    <t>0221</t>
  </si>
  <si>
    <t>COMPUTING &amp; CMC SVC OFC</t>
  </si>
  <si>
    <t>0222</t>
  </si>
  <si>
    <t>CENTER FOR EDUC TECHNOLO</t>
  </si>
  <si>
    <t>0270</t>
  </si>
  <si>
    <t>PRINCIPAL'S SCHOLARS PGM</t>
  </si>
  <si>
    <t>0660</t>
  </si>
  <si>
    <t>ANCIENT TECHNOLOGIES</t>
  </si>
  <si>
    <t>0684</t>
  </si>
  <si>
    <t>STATE WATER SURVEY</t>
  </si>
  <si>
    <t>0803</t>
  </si>
  <si>
    <t>OFFICE OF PUBLICATIONS</t>
  </si>
  <si>
    <t>0971</t>
  </si>
  <si>
    <t>STUDENT FINANCIAL AIDS</t>
  </si>
  <si>
    <t>MEDICINE-ADMIN &amp; GEN EXP</t>
  </si>
  <si>
    <t>8555</t>
  </si>
  <si>
    <t>DIVISION OF CAMPUS RECRE</t>
  </si>
  <si>
    <t>ROMAN CATHOLIC (OLD)</t>
  </si>
  <si>
    <t>9101</t>
  </si>
  <si>
    <t>INTERCOLLEGIATE ATHLETIC</t>
  </si>
  <si>
    <t>AL</t>
  </si>
  <si>
    <t>GIS 2000-01</t>
  </si>
  <si>
    <t>ALL</t>
  </si>
  <si>
    <t xml:space="preserve">ECONOMICS  </t>
  </si>
  <si>
    <t xml:space="preserve">BUSINESS ADMINISTRATION </t>
  </si>
  <si>
    <t xml:space="preserve">ANTHROPOLOGY   </t>
  </si>
  <si>
    <t xml:space="preserve">CLASSICS </t>
  </si>
  <si>
    <t xml:space="preserve">COMPARATIVE &amp; WORLD LITE </t>
  </si>
  <si>
    <t xml:space="preserve">GEOGRAPHY     </t>
  </si>
  <si>
    <t xml:space="preserve">POLITICAL SCIENCE        </t>
  </si>
  <si>
    <t xml:space="preserve">PSYCHOLOGY               </t>
  </si>
  <si>
    <t xml:space="preserve">SLAVIC LANGUAGES &amp; LITER </t>
  </si>
  <si>
    <t xml:space="preserve">SOCIOLOGY                </t>
  </si>
  <si>
    <t>iu-sum02.xls</t>
  </si>
  <si>
    <t>EXECUTIVE MBA PROGRAM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</si>
</sst>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0.0%"/>
    <numFmt numFmtId="168" formatCode="0.0"/>
  </numFmts>
  <fonts count="6">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s>
  <fills count="2">
    <fill>
      <patternFill/>
    </fill>
    <fill>
      <patternFill patternType="gray125"/>
    </fill>
  </fills>
  <borders count="15">
    <border>
      <left/>
      <right/>
      <top/>
      <bottom/>
      <diagonal/>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165" fontId="0" fillId="0" borderId="0" xfId="15" applyNumberFormat="1" applyAlignment="1">
      <alignment/>
    </xf>
    <xf numFmtId="0" fontId="0" fillId="0" borderId="0" xfId="0" applyAlignment="1">
      <alignment horizontal="left"/>
    </xf>
    <xf numFmtId="49" fontId="0" fillId="0" borderId="0" xfId="0" applyNumberFormat="1" applyAlignment="1">
      <alignment/>
    </xf>
    <xf numFmtId="0" fontId="1" fillId="0" borderId="0" xfId="0" applyFont="1" applyAlignment="1">
      <alignment horizontal="left"/>
    </xf>
    <xf numFmtId="165" fontId="1" fillId="0" borderId="0" xfId="15" applyNumberFormat="1" applyFont="1" applyAlignment="1">
      <alignment/>
    </xf>
    <xf numFmtId="49" fontId="0" fillId="0" borderId="0" xfId="0" applyNumberFormat="1" applyBorder="1" applyAlignment="1">
      <alignment/>
    </xf>
    <xf numFmtId="0" fontId="0" fillId="0" borderId="0" xfId="0" applyBorder="1" applyAlignment="1">
      <alignment/>
    </xf>
    <xf numFmtId="165" fontId="0" fillId="0" borderId="0" xfId="15" applyNumberFormat="1" applyBorder="1" applyAlignment="1">
      <alignment/>
    </xf>
    <xf numFmtId="0" fontId="0" fillId="0" borderId="0" xfId="0" applyAlignment="1">
      <alignment wrapText="1"/>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20" fontId="0" fillId="0" borderId="0" xfId="0" applyNumberFormat="1" applyAlignment="1">
      <alignment/>
    </xf>
    <xf numFmtId="0" fontId="1" fillId="0" borderId="1" xfId="0" applyFont="1" applyBorder="1" applyAlignment="1">
      <alignment horizontal="right"/>
    </xf>
    <xf numFmtId="0" fontId="1" fillId="0" borderId="2" xfId="0" applyFont="1" applyBorder="1" applyAlignment="1">
      <alignment horizontal="right"/>
    </xf>
    <xf numFmtId="0" fontId="1" fillId="0" borderId="3" xfId="0" applyFont="1" applyBorder="1" applyAlignment="1">
      <alignment horizontal="right"/>
    </xf>
    <xf numFmtId="0" fontId="1" fillId="0" borderId="4" xfId="0" applyFont="1" applyBorder="1" applyAlignment="1">
      <alignment horizontal="right"/>
    </xf>
    <xf numFmtId="0" fontId="1" fillId="0" borderId="5" xfId="0" applyFont="1" applyBorder="1" applyAlignment="1">
      <alignment horizontal="right"/>
    </xf>
    <xf numFmtId="0" fontId="1" fillId="0" borderId="6" xfId="0" applyFont="1" applyBorder="1" applyAlignment="1">
      <alignment horizontal="right"/>
    </xf>
    <xf numFmtId="0" fontId="1" fillId="0" borderId="5" xfId="0" applyFont="1" applyBorder="1" applyAlignment="1">
      <alignment/>
    </xf>
    <xf numFmtId="0" fontId="1" fillId="0" borderId="4"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7" xfId="0" applyFont="1" applyBorder="1" applyAlignment="1">
      <alignment wrapText="1"/>
    </xf>
    <xf numFmtId="0" fontId="1" fillId="0" borderId="4" xfId="0" applyFont="1" applyBorder="1" applyAlignment="1">
      <alignment wrapText="1"/>
    </xf>
    <xf numFmtId="0" fontId="0" fillId="0" borderId="7" xfId="0" applyBorder="1" applyAlignment="1">
      <alignment/>
    </xf>
    <xf numFmtId="165" fontId="0" fillId="0" borderId="7" xfId="15" applyNumberFormat="1" applyBorder="1" applyAlignment="1">
      <alignment/>
    </xf>
    <xf numFmtId="0" fontId="4" fillId="0" borderId="0" xfId="20" applyAlignment="1">
      <alignment horizontal="center" wrapText="1"/>
    </xf>
    <xf numFmtId="0" fontId="0" fillId="0" borderId="0" xfId="0" applyAlignment="1">
      <alignment horizontal="left" wrapText="1" indent="1"/>
    </xf>
    <xf numFmtId="0" fontId="0" fillId="0" borderId="0" xfId="0" applyAlignment="1">
      <alignment horizontal="left" wrapText="1" indent="2"/>
    </xf>
    <xf numFmtId="0" fontId="1" fillId="0" borderId="0" xfId="0" applyFont="1" applyAlignment="1">
      <alignment/>
    </xf>
    <xf numFmtId="49" fontId="0" fillId="0" borderId="7" xfId="0" applyNumberFormat="1" applyBorder="1" applyAlignment="1">
      <alignment/>
    </xf>
    <xf numFmtId="49" fontId="0" fillId="0" borderId="0" xfId="0" applyNumberFormat="1" applyAlignment="1">
      <alignment horizontal="left" indent="2"/>
    </xf>
    <xf numFmtId="165" fontId="1" fillId="0" borderId="7" xfId="15" applyNumberFormat="1" applyFont="1" applyBorder="1" applyAlignment="1">
      <alignment horizontal="center"/>
    </xf>
    <xf numFmtId="165" fontId="1" fillId="0" borderId="7" xfId="15" applyNumberFormat="1" applyFont="1" applyBorder="1" applyAlignment="1">
      <alignment/>
    </xf>
    <xf numFmtId="165" fontId="1" fillId="0" borderId="7" xfId="15" applyNumberFormat="1" applyFont="1" applyBorder="1" applyAlignment="1">
      <alignment horizontal="center" wrapText="1"/>
    </xf>
    <xf numFmtId="167" fontId="0" fillId="0" borderId="7" xfId="15" applyNumberFormat="1" applyBorder="1" applyAlignment="1">
      <alignment/>
    </xf>
    <xf numFmtId="0" fontId="1" fillId="0" borderId="7" xfId="0" applyFont="1" applyBorder="1" applyAlignment="1">
      <alignment horizontal="right"/>
    </xf>
    <xf numFmtId="165" fontId="1" fillId="0" borderId="5" xfId="15" applyNumberFormat="1" applyFont="1" applyBorder="1" applyAlignment="1">
      <alignment horizontal="center" wrapText="1"/>
    </xf>
    <xf numFmtId="165" fontId="0" fillId="0" borderId="0" xfId="15" applyNumberFormat="1" applyAlignment="1">
      <alignment wrapText="1"/>
    </xf>
    <xf numFmtId="165" fontId="0" fillId="0" borderId="0" xfId="15" applyNumberFormat="1" applyAlignment="1">
      <alignment horizontal="center" wrapText="1"/>
    </xf>
    <xf numFmtId="167" fontId="0" fillId="0" borderId="5" xfId="15" applyNumberFormat="1" applyBorder="1" applyAlignment="1">
      <alignment/>
    </xf>
    <xf numFmtId="165" fontId="1" fillId="0" borderId="0" xfId="15" applyNumberFormat="1" applyFont="1" applyBorder="1" applyAlignment="1">
      <alignment horizontal="center"/>
    </xf>
    <xf numFmtId="167" fontId="0" fillId="0" borderId="0" xfId="15" applyNumberFormat="1" applyBorder="1" applyAlignment="1">
      <alignment/>
    </xf>
    <xf numFmtId="165" fontId="2" fillId="0" borderId="0" xfId="15" applyNumberFormat="1" applyFont="1" applyAlignment="1">
      <alignment/>
    </xf>
    <xf numFmtId="165" fontId="0" fillId="0" borderId="0" xfId="15" applyNumberFormat="1" applyFont="1" applyAlignment="1" quotePrefix="1">
      <alignment/>
    </xf>
    <xf numFmtId="0" fontId="1" fillId="0" borderId="7" xfId="0" applyFont="1" applyBorder="1" applyAlignment="1">
      <alignment horizontal="center" wrapText="1"/>
    </xf>
    <xf numFmtId="0" fontId="1" fillId="0" borderId="0" xfId="0" applyFont="1" applyBorder="1" applyAlignment="1">
      <alignment horizontal="centerContinuous"/>
    </xf>
    <xf numFmtId="0" fontId="1" fillId="0" borderId="0" xfId="0" applyFont="1" applyBorder="1" applyAlignment="1">
      <alignment horizontal="right"/>
    </xf>
    <xf numFmtId="0" fontId="1" fillId="0" borderId="8" xfId="0" applyFont="1" applyBorder="1" applyAlignment="1">
      <alignment horizontal="right"/>
    </xf>
    <xf numFmtId="0" fontId="1" fillId="0" borderId="9" xfId="0" applyFont="1" applyBorder="1" applyAlignment="1">
      <alignment horizontal="right"/>
    </xf>
    <xf numFmtId="0" fontId="1" fillId="0" borderId="10" xfId="0" applyFont="1" applyBorder="1" applyAlignment="1">
      <alignment horizontal="right"/>
    </xf>
    <xf numFmtId="165" fontId="1" fillId="0" borderId="11" xfId="15" applyNumberFormat="1" applyFont="1" applyBorder="1" applyAlignment="1">
      <alignment/>
    </xf>
    <xf numFmtId="0" fontId="1" fillId="0" borderId="0" xfId="0" applyFont="1" applyAlignment="1" quotePrefix="1">
      <alignment/>
    </xf>
    <xf numFmtId="0" fontId="1" fillId="0" borderId="12" xfId="0" applyFont="1" applyBorder="1" applyAlignment="1">
      <alignment horizontal="right"/>
    </xf>
    <xf numFmtId="0" fontId="1" fillId="0" borderId="0" xfId="0" applyFont="1" applyBorder="1" applyAlignment="1">
      <alignment/>
    </xf>
    <xf numFmtId="0" fontId="0" fillId="0" borderId="5" xfId="0" applyBorder="1" applyAlignment="1">
      <alignment/>
    </xf>
    <xf numFmtId="49" fontId="0" fillId="0" borderId="7" xfId="0" applyNumberFormat="1" applyBorder="1" applyAlignment="1" quotePrefix="1">
      <alignment/>
    </xf>
    <xf numFmtId="1" fontId="0" fillId="0" borderId="0" xfId="15" applyNumberFormat="1" applyAlignment="1">
      <alignment/>
    </xf>
    <xf numFmtId="1" fontId="0" fillId="0" borderId="7" xfId="0" applyNumberFormat="1" applyBorder="1" applyAlignment="1">
      <alignment/>
    </xf>
    <xf numFmtId="165" fontId="0" fillId="0" borderId="7" xfId="15" applyNumberFormat="1" applyFont="1" applyBorder="1" applyAlignment="1">
      <alignment/>
    </xf>
    <xf numFmtId="1" fontId="0" fillId="0" borderId="7" xfId="15" applyNumberFormat="1" applyBorder="1" applyAlignment="1">
      <alignment/>
    </xf>
    <xf numFmtId="2" fontId="0" fillId="0" borderId="7" xfId="0" applyNumberFormat="1" applyBorder="1" applyAlignment="1">
      <alignment/>
    </xf>
    <xf numFmtId="49" fontId="0" fillId="0" borderId="13" xfId="0" applyNumberFormat="1" applyFont="1" applyBorder="1" applyAlignment="1">
      <alignment horizontal="center"/>
    </xf>
    <xf numFmtId="1" fontId="0" fillId="0" borderId="7" xfId="0" applyNumberFormat="1" applyBorder="1" applyAlignment="1" quotePrefix="1">
      <alignment/>
    </xf>
    <xf numFmtId="0" fontId="0" fillId="0" borderId="12" xfId="0" applyFont="1" applyBorder="1" applyAlignment="1">
      <alignment horizontal="right"/>
    </xf>
    <xf numFmtId="2" fontId="0" fillId="0" borderId="7" xfId="0" applyNumberFormat="1" applyBorder="1" applyAlignment="1" quotePrefix="1">
      <alignment/>
    </xf>
    <xf numFmtId="0" fontId="1" fillId="0" borderId="7" xfId="0" applyFont="1" applyBorder="1" applyAlignment="1">
      <alignment horizontal="center" wrapText="1"/>
    </xf>
    <xf numFmtId="0" fontId="1" fillId="0" borderId="9" xfId="0" applyFont="1" applyBorder="1" applyAlignment="1">
      <alignment horizontal="center" wrapText="1"/>
    </xf>
    <xf numFmtId="0" fontId="1" fillId="0" borderId="12" xfId="0" applyFont="1" applyBorder="1" applyAlignment="1">
      <alignment horizontal="center"/>
    </xf>
    <xf numFmtId="0" fontId="1" fillId="0" borderId="11" xfId="0" applyFont="1" applyBorder="1" applyAlignment="1">
      <alignment horizontal="center"/>
    </xf>
    <xf numFmtId="0" fontId="1" fillId="0" borderId="7" xfId="0" applyFont="1" applyBorder="1" applyAlignment="1">
      <alignment horizontal="center"/>
    </xf>
    <xf numFmtId="49" fontId="1" fillId="0" borderId="7" xfId="0" applyNumberFormat="1" applyFont="1" applyBorder="1" applyAlignment="1">
      <alignment horizontal="center"/>
    </xf>
    <xf numFmtId="0" fontId="1" fillId="0" borderId="5" xfId="0" applyFont="1" applyBorder="1" applyAlignment="1">
      <alignment horizontal="center"/>
    </xf>
    <xf numFmtId="0" fontId="1" fillId="0" borderId="4" xfId="0" applyFont="1" applyBorder="1" applyAlignment="1">
      <alignment horizontal="center"/>
    </xf>
    <xf numFmtId="0" fontId="1" fillId="0" borderId="6" xfId="0" applyFont="1" applyBorder="1" applyAlignment="1">
      <alignment horizontal="center"/>
    </xf>
    <xf numFmtId="49" fontId="1" fillId="0" borderId="9" xfId="0" applyNumberFormat="1" applyFont="1" applyBorder="1" applyAlignment="1">
      <alignment horizontal="center"/>
    </xf>
    <xf numFmtId="49" fontId="1" fillId="0" borderId="8" xfId="0" applyNumberFormat="1" applyFont="1" applyBorder="1" applyAlignment="1">
      <alignment horizontal="center"/>
    </xf>
    <xf numFmtId="49" fontId="1" fillId="0" borderId="10" xfId="0" applyNumberFormat="1" applyFont="1" applyBorder="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0" fontId="1" fillId="0" borderId="12" xfId="0" applyFont="1" applyBorder="1" applyAlignment="1">
      <alignment horizontal="center" wrapText="1"/>
    </xf>
    <xf numFmtId="0" fontId="1" fillId="0" borderId="11" xfId="0" applyFont="1" applyBorder="1" applyAlignment="1">
      <alignment horizontal="center" wrapText="1"/>
    </xf>
    <xf numFmtId="0" fontId="1" fillId="0" borderId="9" xfId="0" applyFont="1" applyBorder="1" applyAlignment="1">
      <alignment horizontal="center"/>
    </xf>
    <xf numFmtId="0" fontId="1" fillId="0" borderId="8" xfId="0" applyFont="1" applyBorder="1" applyAlignment="1">
      <alignment horizontal="center"/>
    </xf>
    <xf numFmtId="0" fontId="1" fillId="0" borderId="10"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49" fontId="1" fillId="0" borderId="14" xfId="0" applyNumberFormat="1" applyFont="1" applyBorder="1" applyAlignment="1">
      <alignment horizontal="center"/>
    </xf>
    <xf numFmtId="49" fontId="1" fillId="0" borderId="0" xfId="0" applyNumberFormat="1" applyFont="1" applyBorder="1" applyAlignment="1">
      <alignment horizontal="center"/>
    </xf>
    <xf numFmtId="49" fontId="1" fillId="0" borderId="13" xfId="0" applyNumberFormat="1" applyFont="1" applyBorder="1" applyAlignment="1">
      <alignment horizontal="center"/>
    </xf>
    <xf numFmtId="0" fontId="1" fillId="0" borderId="1" xfId="0" applyFont="1" applyBorder="1" applyAlignment="1">
      <alignment horizontal="center" wrapText="1"/>
    </xf>
    <xf numFmtId="165" fontId="1" fillId="0" borderId="7" xfId="15" applyNumberFormat="1" applyFont="1" applyBorder="1" applyAlignment="1">
      <alignment horizontal="center"/>
    </xf>
    <xf numFmtId="165" fontId="1" fillId="0" borderId="7" xfId="15" applyNumberFormat="1" applyFont="1" applyBorder="1" applyAlignment="1">
      <alignment horizontal="center" wrapText="1"/>
    </xf>
    <xf numFmtId="0" fontId="1" fillId="0" borderId="8" xfId="0" applyFont="1" applyBorder="1" applyAlignment="1">
      <alignment horizontal="center" wrapText="1"/>
    </xf>
    <xf numFmtId="0" fontId="1" fillId="0" borderId="10"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165" fontId="1" fillId="0" borderId="9" xfId="0" applyNumberFormat="1" applyFont="1" applyBorder="1" applyAlignment="1">
      <alignment horizontal="center" wrapText="1"/>
    </xf>
    <xf numFmtId="165" fontId="0" fillId="0" borderId="0" xfId="15" applyNumberFormat="1" applyFont="1" applyBorder="1" applyAlignment="1">
      <alignment horizontal="left" wrapText="1"/>
    </xf>
    <xf numFmtId="165" fontId="1" fillId="0" borderId="9" xfId="15" applyNumberFormat="1" applyFont="1" applyBorder="1" applyAlignment="1">
      <alignment horizontal="center" wrapText="1"/>
    </xf>
    <xf numFmtId="165" fontId="1" fillId="0" borderId="8" xfId="15" applyNumberFormat="1" applyFont="1" applyBorder="1" applyAlignment="1">
      <alignment horizontal="center" wrapText="1"/>
    </xf>
    <xf numFmtId="165" fontId="0" fillId="0" borderId="0" xfId="15" applyNumberFormat="1" applyFont="1" applyAlignment="1">
      <alignment horizontal="left" wrapText="1"/>
    </xf>
    <xf numFmtId="165" fontId="1" fillId="0" borderId="9" xfId="15" applyNumberFormat="1" applyFont="1" applyBorder="1" applyAlignment="1">
      <alignment horizontal="center"/>
    </xf>
    <xf numFmtId="165" fontId="1" fillId="0" borderId="8" xfId="15" applyNumberFormat="1" applyFont="1" applyBorder="1" applyAlignment="1">
      <alignment horizontal="center"/>
    </xf>
    <xf numFmtId="165" fontId="1" fillId="0" borderId="10" xfId="15" applyNumberFormat="1" applyFont="1" applyBorder="1" applyAlignment="1">
      <alignment horizontal="center"/>
    </xf>
    <xf numFmtId="165" fontId="1" fillId="0" borderId="1" xfId="15" applyNumberFormat="1" applyFont="1" applyBorder="1" applyAlignment="1">
      <alignment horizontal="center"/>
    </xf>
    <xf numFmtId="165" fontId="1" fillId="0" borderId="2" xfId="15" applyNumberFormat="1" applyFont="1" applyBorder="1" applyAlignment="1">
      <alignment horizontal="center"/>
    </xf>
    <xf numFmtId="165" fontId="1" fillId="0" borderId="3" xfId="15" applyNumberFormat="1" applyFont="1" applyBorder="1" applyAlignment="1">
      <alignment horizontal="center"/>
    </xf>
    <xf numFmtId="165" fontId="0" fillId="0" borderId="5" xfId="15" applyNumberFormat="1" applyFont="1" applyBorder="1" applyAlignment="1">
      <alignment horizontal="center"/>
    </xf>
    <xf numFmtId="165" fontId="0" fillId="0" borderId="4" xfId="15" applyNumberFormat="1" applyFont="1" applyBorder="1" applyAlignment="1">
      <alignment horizontal="center"/>
    </xf>
    <xf numFmtId="165" fontId="0" fillId="0" borderId="6" xfId="15"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mi.uiuc.edu/course/crsoverv.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52"/>
  <sheetViews>
    <sheetView tabSelected="1" workbookViewId="0" topLeftCell="A1">
      <selection activeCell="A14" sqref="A14"/>
    </sheetView>
  </sheetViews>
  <sheetFormatPr defaultColWidth="9.140625" defaultRowHeight="12.75"/>
  <cols>
    <col min="1" max="1" width="113.28125" style="0" customWidth="1"/>
  </cols>
  <sheetData>
    <row r="1" ht="12.75">
      <c r="A1" s="12" t="s">
        <v>105</v>
      </c>
    </row>
    <row r="2" ht="12.75">
      <c r="A2" s="45" t="s">
        <v>106</v>
      </c>
    </row>
    <row r="3" ht="12.75">
      <c r="A3" s="46" t="s">
        <v>477</v>
      </c>
    </row>
    <row r="4" ht="12.75">
      <c r="A4" s="9" t="s">
        <v>65</v>
      </c>
    </row>
    <row r="5" ht="12.75">
      <c r="A5" s="9"/>
    </row>
    <row r="6" ht="25.5">
      <c r="A6" s="11" t="s">
        <v>107</v>
      </c>
    </row>
    <row r="7" ht="12.75">
      <c r="A7" s="9"/>
    </row>
    <row r="8" ht="12.75">
      <c r="A8" s="9"/>
    </row>
    <row r="9" ht="12.75">
      <c r="A9" s="11" t="s">
        <v>71</v>
      </c>
    </row>
    <row r="10" ht="12.75">
      <c r="A10" s="11"/>
    </row>
    <row r="11" ht="12.75">
      <c r="A11" s="11" t="s">
        <v>108</v>
      </c>
    </row>
    <row r="12" ht="12.75">
      <c r="A12" s="9"/>
    </row>
    <row r="13" ht="25.5">
      <c r="A13" s="11" t="s">
        <v>69</v>
      </c>
    </row>
    <row r="14" ht="12.75">
      <c r="A14" s="9"/>
    </row>
    <row r="15" ht="27" customHeight="1">
      <c r="A15" s="11" t="s">
        <v>66</v>
      </c>
    </row>
    <row r="16" ht="12.75">
      <c r="A16" s="11"/>
    </row>
    <row r="17" ht="38.25">
      <c r="A17" s="11" t="s">
        <v>475</v>
      </c>
    </row>
    <row r="18" ht="12.75">
      <c r="A18" s="11"/>
    </row>
    <row r="19" ht="15.75" customHeight="1">
      <c r="A19" s="11" t="s">
        <v>67</v>
      </c>
    </row>
    <row r="20" ht="12.75">
      <c r="A20" s="28" t="s">
        <v>474</v>
      </c>
    </row>
    <row r="21" ht="12.75">
      <c r="A21" s="11"/>
    </row>
    <row r="22" ht="12.75">
      <c r="A22" s="11"/>
    </row>
    <row r="23" ht="12.75">
      <c r="A23" s="10" t="s">
        <v>68</v>
      </c>
    </row>
    <row r="25" ht="12.75">
      <c r="A25" s="10" t="s">
        <v>109</v>
      </c>
    </row>
    <row r="26" ht="12.75">
      <c r="A26" s="29" t="s">
        <v>70</v>
      </c>
    </row>
    <row r="27" ht="12.75">
      <c r="A27" s="30" t="s">
        <v>110</v>
      </c>
    </row>
    <row r="28" ht="12.75">
      <c r="A28" s="30" t="s">
        <v>111</v>
      </c>
    </row>
    <row r="29" ht="12.75">
      <c r="A29" s="29" t="s">
        <v>72</v>
      </c>
    </row>
    <row r="30" ht="12.75">
      <c r="A30" s="30" t="s">
        <v>73</v>
      </c>
    </row>
    <row r="31" ht="12.75">
      <c r="A31" s="30" t="s">
        <v>75</v>
      </c>
    </row>
    <row r="32" ht="12.75">
      <c r="A32" s="30" t="s">
        <v>74</v>
      </c>
    </row>
    <row r="33" spans="1:2" ht="12.75">
      <c r="A33" s="30" t="s">
        <v>76</v>
      </c>
      <c r="B33" s="3"/>
    </row>
    <row r="34" ht="12.75">
      <c r="A34" s="33" t="s">
        <v>79</v>
      </c>
    </row>
    <row r="35" ht="12.75">
      <c r="A35" s="33"/>
    </row>
    <row r="36" spans="1:2" ht="12.75">
      <c r="A36" s="10" t="s">
        <v>478</v>
      </c>
      <c r="B36" s="3"/>
    </row>
    <row r="37" spans="1:2" ht="12.75">
      <c r="A37" s="29" t="s">
        <v>70</v>
      </c>
      <c r="B37" s="3"/>
    </row>
    <row r="38" spans="1:2" ht="12.75">
      <c r="A38" s="30" t="s">
        <v>479</v>
      </c>
      <c r="B38" s="3"/>
    </row>
    <row r="39" ht="12.75">
      <c r="A39" s="30" t="s">
        <v>480</v>
      </c>
    </row>
    <row r="40" ht="12.75">
      <c r="A40" s="29" t="s">
        <v>72</v>
      </c>
    </row>
    <row r="41" ht="12.75">
      <c r="A41" s="30" t="s">
        <v>73</v>
      </c>
    </row>
    <row r="42" ht="12.75">
      <c r="A42" s="30" t="s">
        <v>75</v>
      </c>
    </row>
    <row r="43" ht="12.75">
      <c r="A43" s="30" t="s">
        <v>74</v>
      </c>
    </row>
    <row r="44" ht="12.75">
      <c r="A44" s="30" t="s">
        <v>76</v>
      </c>
    </row>
    <row r="45" ht="12.75">
      <c r="A45" s="33" t="s">
        <v>79</v>
      </c>
    </row>
    <row r="47" ht="12.75">
      <c r="A47" s="10" t="s">
        <v>476</v>
      </c>
    </row>
    <row r="49" ht="25.5">
      <c r="A49" s="11" t="s">
        <v>99</v>
      </c>
    </row>
    <row r="52" ht="12.75">
      <c r="A52" s="11"/>
    </row>
  </sheetData>
  <hyperlinks>
    <hyperlink ref="A20" r:id="rId1" display="http://www.dmi.uiuc.edu/course/crsoverv.html"/>
  </hyperlinks>
  <printOptions/>
  <pageMargins left="0.75" right="0.75" top="0.59" bottom="0.57"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sheetPr codeName="Sheet2"/>
  <dimension ref="A1:V347"/>
  <sheetViews>
    <sheetView workbookViewId="0" topLeftCell="A1">
      <selection activeCell="B18" sqref="B18"/>
    </sheetView>
  </sheetViews>
  <sheetFormatPr defaultColWidth="9.140625" defaultRowHeight="12.75"/>
  <cols>
    <col min="1" max="1" width="3.421875" style="0" customWidth="1"/>
    <col min="2" max="2" width="5.57421875" style="0" customWidth="1"/>
    <col min="3" max="3" width="28.8515625" style="0" customWidth="1"/>
    <col min="4" max="12" width="8.7109375" style="0" customWidth="1"/>
    <col min="13" max="13" width="7.57421875" style="0" customWidth="1"/>
    <col min="14" max="14" width="8.421875" style="0" customWidth="1"/>
    <col min="15" max="15" width="7.57421875" style="0" customWidth="1"/>
  </cols>
  <sheetData>
    <row r="1" ht="12.75">
      <c r="A1" t="s">
        <v>0</v>
      </c>
    </row>
    <row r="2" ht="12.75">
      <c r="A2" t="s">
        <v>1</v>
      </c>
    </row>
    <row r="3" ht="12.75">
      <c r="A3" s="45" t="s">
        <v>531</v>
      </c>
    </row>
    <row r="4" spans="1:7" ht="12.75">
      <c r="A4" s="46" t="s">
        <v>477</v>
      </c>
      <c r="B4" s="4"/>
      <c r="C4" s="4"/>
      <c r="E4" s="10" t="s">
        <v>112</v>
      </c>
      <c r="G4" s="54">
        <v>2001</v>
      </c>
    </row>
    <row r="5" spans="1:7" ht="12.75">
      <c r="A5" s="46"/>
      <c r="B5" s="4"/>
      <c r="C5" s="4"/>
      <c r="E5" s="10"/>
      <c r="G5" s="54"/>
    </row>
    <row r="6" spans="1:7" ht="12.75">
      <c r="A6" s="46"/>
      <c r="B6" s="4"/>
      <c r="C6" s="4"/>
      <c r="E6" s="10"/>
      <c r="G6" s="54"/>
    </row>
    <row r="7" spans="1:3" ht="12.75">
      <c r="A7" s="2"/>
      <c r="B7" s="2"/>
      <c r="C7" s="2"/>
    </row>
    <row r="8" spans="1:4" ht="12.75">
      <c r="A8" s="31" t="s">
        <v>73</v>
      </c>
      <c r="B8" s="10"/>
      <c r="C8" s="10"/>
      <c r="D8" s="10"/>
    </row>
    <row r="9" spans="1:12" ht="12.75">
      <c r="A9" s="72" t="s">
        <v>5</v>
      </c>
      <c r="B9" s="72"/>
      <c r="C9" s="72"/>
      <c r="D9" s="74" t="str">
        <f>"Spring "&amp;G4</f>
        <v>Spring 2001</v>
      </c>
      <c r="E9" s="75"/>
      <c r="F9" s="76"/>
      <c r="G9" s="74" t="str">
        <f>"Summer 1 &amp; 2 "&amp;G4</f>
        <v>Summer 1 &amp; 2 2001</v>
      </c>
      <c r="H9" s="75"/>
      <c r="I9" s="76"/>
      <c r="J9" s="74" t="str">
        <f>"Fall "&amp;G4</f>
        <v>Fall 2001</v>
      </c>
      <c r="K9" s="75"/>
      <c r="L9" s="76"/>
    </row>
    <row r="10" spans="1:12" ht="12.75">
      <c r="A10" s="72"/>
      <c r="B10" s="72"/>
      <c r="C10" s="72"/>
      <c r="D10" s="23" t="s">
        <v>6</v>
      </c>
      <c r="E10" s="23" t="s">
        <v>7</v>
      </c>
      <c r="F10" s="23" t="s">
        <v>8</v>
      </c>
      <c r="G10" s="23" t="s">
        <v>6</v>
      </c>
      <c r="H10" s="23" t="s">
        <v>7</v>
      </c>
      <c r="I10" s="23" t="s">
        <v>8</v>
      </c>
      <c r="J10" s="23" t="s">
        <v>6</v>
      </c>
      <c r="K10" s="23" t="s">
        <v>7</v>
      </c>
      <c r="L10" s="23" t="s">
        <v>8</v>
      </c>
    </row>
    <row r="11" spans="1:12" ht="12.75">
      <c r="A11" s="32" t="s">
        <v>9</v>
      </c>
      <c r="B11" s="32" t="s">
        <v>10</v>
      </c>
      <c r="C11" s="32" t="s">
        <v>11</v>
      </c>
      <c r="D11" s="26">
        <v>22543</v>
      </c>
      <c r="E11" s="26">
        <v>323</v>
      </c>
      <c r="F11" s="26">
        <v>6136</v>
      </c>
      <c r="G11" s="26">
        <v>1012</v>
      </c>
      <c r="H11" s="26">
        <v>0</v>
      </c>
      <c r="I11" s="26">
        <v>1840</v>
      </c>
      <c r="J11" s="26">
        <v>23845</v>
      </c>
      <c r="K11" s="26">
        <v>116</v>
      </c>
      <c r="L11" s="26">
        <v>6462</v>
      </c>
    </row>
    <row r="12" spans="1:12" ht="12.75">
      <c r="A12" s="32" t="s">
        <v>9</v>
      </c>
      <c r="B12" s="32" t="s">
        <v>12</v>
      </c>
      <c r="C12" s="32" t="s">
        <v>13</v>
      </c>
      <c r="D12" s="26">
        <v>45714</v>
      </c>
      <c r="E12" s="26">
        <v>65</v>
      </c>
      <c r="F12" s="26">
        <f>14680-F346</f>
        <v>9538</v>
      </c>
      <c r="G12" s="26">
        <v>5680</v>
      </c>
      <c r="H12" s="26">
        <v>0</v>
      </c>
      <c r="I12" s="26">
        <f>2663-G346-H346</f>
        <v>1636</v>
      </c>
      <c r="J12" s="26">
        <v>47985</v>
      </c>
      <c r="K12" s="26">
        <v>38</v>
      </c>
      <c r="L12" s="26">
        <f>17699-I346</f>
        <v>11474</v>
      </c>
    </row>
    <row r="13" spans="1:12" ht="12.75">
      <c r="A13" s="32" t="s">
        <v>9</v>
      </c>
      <c r="B13" s="32" t="s">
        <v>14</v>
      </c>
      <c r="C13" s="32" t="s">
        <v>15</v>
      </c>
      <c r="D13" s="26">
        <v>11850</v>
      </c>
      <c r="E13" s="26">
        <v>18</v>
      </c>
      <c r="F13" s="26">
        <v>6895</v>
      </c>
      <c r="G13" s="26">
        <v>757</v>
      </c>
      <c r="H13" s="26">
        <v>0</v>
      </c>
      <c r="I13" s="26">
        <v>2544</v>
      </c>
      <c r="J13" s="26">
        <v>11988</v>
      </c>
      <c r="K13" s="26">
        <v>4</v>
      </c>
      <c r="L13" s="26">
        <v>7704</v>
      </c>
    </row>
    <row r="14" spans="1:12" ht="12.75">
      <c r="A14" s="32" t="s">
        <v>9</v>
      </c>
      <c r="B14" s="32" t="s">
        <v>16</v>
      </c>
      <c r="C14" s="32" t="s">
        <v>17</v>
      </c>
      <c r="D14" s="26">
        <v>56912</v>
      </c>
      <c r="E14" s="26">
        <v>6</v>
      </c>
      <c r="F14" s="26">
        <v>26470</v>
      </c>
      <c r="G14" s="26">
        <v>4033</v>
      </c>
      <c r="H14" s="26">
        <v>8</v>
      </c>
      <c r="I14" s="26">
        <v>5509</v>
      </c>
      <c r="J14" s="26">
        <v>57184</v>
      </c>
      <c r="K14" s="26">
        <v>63</v>
      </c>
      <c r="L14" s="26">
        <v>30361</v>
      </c>
    </row>
    <row r="15" spans="1:12" ht="12.75">
      <c r="A15" s="32" t="s">
        <v>9</v>
      </c>
      <c r="B15" s="32" t="s">
        <v>18</v>
      </c>
      <c r="C15" s="32" t="s">
        <v>19</v>
      </c>
      <c r="D15" s="26">
        <v>27841</v>
      </c>
      <c r="E15" s="26">
        <v>10</v>
      </c>
      <c r="F15" s="26">
        <v>8410</v>
      </c>
      <c r="G15" s="26">
        <v>1307</v>
      </c>
      <c r="H15" s="26">
        <v>0</v>
      </c>
      <c r="I15" s="26">
        <v>1546</v>
      </c>
      <c r="J15" s="26">
        <v>29069</v>
      </c>
      <c r="K15" s="26">
        <v>4</v>
      </c>
      <c r="L15" s="26">
        <v>8733</v>
      </c>
    </row>
    <row r="16" spans="1:12" ht="12.75">
      <c r="A16" s="32" t="s">
        <v>9</v>
      </c>
      <c r="B16" s="32" t="s">
        <v>20</v>
      </c>
      <c r="C16" s="32" t="s">
        <v>21</v>
      </c>
      <c r="D16" s="26">
        <v>7778</v>
      </c>
      <c r="E16" s="26">
        <v>4</v>
      </c>
      <c r="F16" s="26">
        <v>848</v>
      </c>
      <c r="G16" s="26">
        <v>383</v>
      </c>
      <c r="H16" s="26">
        <v>0</v>
      </c>
      <c r="I16" s="26">
        <v>219</v>
      </c>
      <c r="J16" s="26">
        <v>7048</v>
      </c>
      <c r="K16" s="26">
        <v>0</v>
      </c>
      <c r="L16" s="26">
        <v>957</v>
      </c>
    </row>
    <row r="17" spans="1:12" ht="12.75">
      <c r="A17" s="32" t="s">
        <v>9</v>
      </c>
      <c r="B17" s="32" t="s">
        <v>22</v>
      </c>
      <c r="C17" s="32" t="s">
        <v>23</v>
      </c>
      <c r="D17" s="26">
        <v>107</v>
      </c>
      <c r="E17" s="26">
        <v>8785</v>
      </c>
      <c r="F17" s="26">
        <v>716</v>
      </c>
      <c r="G17" s="26">
        <v>0</v>
      </c>
      <c r="H17" s="26">
        <v>478</v>
      </c>
      <c r="I17" s="26">
        <v>37</v>
      </c>
      <c r="J17" s="26">
        <v>106</v>
      </c>
      <c r="K17" s="26">
        <v>9624</v>
      </c>
      <c r="L17" s="26">
        <v>698</v>
      </c>
    </row>
    <row r="18" spans="1:12" ht="12.75">
      <c r="A18" s="32" t="s">
        <v>9</v>
      </c>
      <c r="B18" s="32" t="s">
        <v>24</v>
      </c>
      <c r="C18" s="32" t="s">
        <v>25</v>
      </c>
      <c r="D18" s="26">
        <v>199333</v>
      </c>
      <c r="E18" s="26">
        <v>113</v>
      </c>
      <c r="F18" s="26">
        <v>27912</v>
      </c>
      <c r="G18" s="26">
        <v>13764</v>
      </c>
      <c r="H18" s="26">
        <v>53</v>
      </c>
      <c r="I18" s="26">
        <v>6619</v>
      </c>
      <c r="J18" s="26">
        <v>223595</v>
      </c>
      <c r="K18" s="26">
        <v>481</v>
      </c>
      <c r="L18" s="26">
        <v>30117</v>
      </c>
    </row>
    <row r="19" spans="1:12" ht="12.75">
      <c r="A19" s="32" t="s">
        <v>9</v>
      </c>
      <c r="B19" s="32" t="s">
        <v>26</v>
      </c>
      <c r="C19" s="32" t="s">
        <v>27</v>
      </c>
      <c r="D19" s="26">
        <v>17896</v>
      </c>
      <c r="E19" s="26">
        <v>6</v>
      </c>
      <c r="F19" s="26">
        <v>2469</v>
      </c>
      <c r="G19" s="26">
        <v>1499</v>
      </c>
      <c r="H19" s="26">
        <v>0</v>
      </c>
      <c r="I19" s="26">
        <v>414</v>
      </c>
      <c r="J19" s="26">
        <v>18844</v>
      </c>
      <c r="K19" s="26">
        <v>3</v>
      </c>
      <c r="L19" s="26">
        <v>3095</v>
      </c>
    </row>
    <row r="20" spans="1:12" ht="12.75">
      <c r="A20" s="32" t="s">
        <v>9</v>
      </c>
      <c r="B20" s="32" t="s">
        <v>28</v>
      </c>
      <c r="C20" s="32" t="s">
        <v>29</v>
      </c>
      <c r="D20" s="26">
        <v>154</v>
      </c>
      <c r="E20" s="26">
        <v>7035</v>
      </c>
      <c r="F20" s="26">
        <v>1079</v>
      </c>
      <c r="G20" s="26">
        <v>23</v>
      </c>
      <c r="H20" s="26">
        <v>734</v>
      </c>
      <c r="I20" s="26">
        <v>341</v>
      </c>
      <c r="J20" s="26">
        <v>200</v>
      </c>
      <c r="K20" s="26">
        <v>7573</v>
      </c>
      <c r="L20" s="26">
        <v>1108</v>
      </c>
    </row>
    <row r="21" spans="1:12" ht="12.75">
      <c r="A21" s="32" t="s">
        <v>9</v>
      </c>
      <c r="B21" s="32" t="s">
        <v>30</v>
      </c>
      <c r="C21" s="32" t="s">
        <v>31</v>
      </c>
      <c r="D21" s="26">
        <v>1204</v>
      </c>
      <c r="E21" s="26">
        <v>0</v>
      </c>
      <c r="F21" s="26">
        <v>7</v>
      </c>
      <c r="G21" s="26"/>
      <c r="H21" s="26"/>
      <c r="I21" s="26"/>
      <c r="J21" s="26">
        <v>1371</v>
      </c>
      <c r="K21" s="26">
        <v>0</v>
      </c>
      <c r="L21" s="26">
        <v>11</v>
      </c>
    </row>
    <row r="22" spans="1:12" ht="12.75">
      <c r="A22" s="32" t="s">
        <v>9</v>
      </c>
      <c r="B22" s="32" t="s">
        <v>32</v>
      </c>
      <c r="C22" s="32" t="s">
        <v>33</v>
      </c>
      <c r="D22" s="26">
        <v>1506</v>
      </c>
      <c r="E22" s="26">
        <v>3</v>
      </c>
      <c r="F22" s="26">
        <v>56</v>
      </c>
      <c r="G22" s="26">
        <v>288</v>
      </c>
      <c r="H22" s="26">
        <v>0</v>
      </c>
      <c r="I22" s="26">
        <v>16</v>
      </c>
      <c r="J22" s="26">
        <v>1499</v>
      </c>
      <c r="K22" s="26">
        <v>0</v>
      </c>
      <c r="L22" s="26">
        <v>43</v>
      </c>
    </row>
    <row r="23" spans="1:12" ht="12.75">
      <c r="A23" s="32" t="s">
        <v>9</v>
      </c>
      <c r="B23" s="32" t="s">
        <v>34</v>
      </c>
      <c r="C23" s="32" t="s">
        <v>35</v>
      </c>
      <c r="D23" s="26">
        <v>36</v>
      </c>
      <c r="E23" s="26">
        <v>9</v>
      </c>
      <c r="F23" s="26">
        <v>1598</v>
      </c>
      <c r="G23" s="26">
        <v>8</v>
      </c>
      <c r="H23" s="26">
        <v>0</v>
      </c>
      <c r="I23" s="26">
        <v>22</v>
      </c>
      <c r="J23" s="26">
        <v>8</v>
      </c>
      <c r="K23" s="26">
        <v>78</v>
      </c>
      <c r="L23" s="26">
        <v>2063</v>
      </c>
    </row>
    <row r="24" spans="1:12" ht="12.75">
      <c r="A24" s="32" t="s">
        <v>9</v>
      </c>
      <c r="B24" s="32" t="s">
        <v>36</v>
      </c>
      <c r="C24" s="32" t="s">
        <v>37</v>
      </c>
      <c r="D24" s="26">
        <v>708</v>
      </c>
      <c r="E24" s="26">
        <v>7</v>
      </c>
      <c r="F24" s="26">
        <v>2608</v>
      </c>
      <c r="G24" s="26">
        <v>0</v>
      </c>
      <c r="H24" s="26">
        <v>0</v>
      </c>
      <c r="I24" s="26">
        <v>1616</v>
      </c>
      <c r="J24" s="26">
        <v>600</v>
      </c>
      <c r="K24" s="26">
        <v>0</v>
      </c>
      <c r="L24" s="26">
        <v>2755</v>
      </c>
    </row>
    <row r="25" spans="1:12" ht="12.75">
      <c r="A25" s="32" t="s">
        <v>9</v>
      </c>
      <c r="B25" s="32" t="s">
        <v>38</v>
      </c>
      <c r="C25" s="32" t="s">
        <v>39</v>
      </c>
      <c r="D25" s="26">
        <v>426</v>
      </c>
      <c r="E25" s="26">
        <v>0</v>
      </c>
      <c r="F25" s="26">
        <v>2635</v>
      </c>
      <c r="G25" s="26">
        <v>11</v>
      </c>
      <c r="H25" s="26">
        <v>0</v>
      </c>
      <c r="I25" s="26">
        <v>1160</v>
      </c>
      <c r="J25" s="26">
        <v>367</v>
      </c>
      <c r="K25" s="26">
        <v>0</v>
      </c>
      <c r="L25" s="26">
        <v>3393</v>
      </c>
    </row>
    <row r="26" spans="1:12" ht="12.75">
      <c r="A26" s="32" t="s">
        <v>40</v>
      </c>
      <c r="B26" s="32" t="s">
        <v>114</v>
      </c>
      <c r="C26" s="32" t="s">
        <v>115</v>
      </c>
      <c r="D26" s="26"/>
      <c r="E26" s="26"/>
      <c r="F26" s="26"/>
      <c r="G26" s="26"/>
      <c r="H26" s="26"/>
      <c r="I26" s="26"/>
      <c r="J26" s="26">
        <v>464</v>
      </c>
      <c r="K26" s="26">
        <v>0</v>
      </c>
      <c r="L26" s="26">
        <v>208</v>
      </c>
    </row>
    <row r="27" spans="1:12" ht="12.75">
      <c r="A27" s="32" t="s">
        <v>40</v>
      </c>
      <c r="B27" s="32" t="s">
        <v>116</v>
      </c>
      <c r="C27" s="32" t="s">
        <v>117</v>
      </c>
      <c r="D27" s="26">
        <v>163</v>
      </c>
      <c r="E27" s="26">
        <v>0</v>
      </c>
      <c r="F27" s="26">
        <v>257</v>
      </c>
      <c r="G27" s="26">
        <v>1</v>
      </c>
      <c r="H27" s="26">
        <v>0</v>
      </c>
      <c r="I27" s="26">
        <v>48</v>
      </c>
      <c r="J27" s="26">
        <v>367</v>
      </c>
      <c r="K27" s="26">
        <v>0</v>
      </c>
      <c r="L27" s="26">
        <v>132</v>
      </c>
    </row>
    <row r="28" spans="1:12" ht="12.75">
      <c r="A28" s="32" t="s">
        <v>40</v>
      </c>
      <c r="B28" s="32" t="s">
        <v>118</v>
      </c>
      <c r="C28" s="32" t="s">
        <v>119</v>
      </c>
      <c r="D28" s="26"/>
      <c r="E28" s="26"/>
      <c r="F28" s="26"/>
      <c r="G28" s="26"/>
      <c r="H28" s="26"/>
      <c r="I28" s="26"/>
      <c r="J28" s="26"/>
      <c r="K28" s="26"/>
      <c r="L28" s="26"/>
    </row>
    <row r="29" spans="1:12" ht="12.75">
      <c r="A29" s="32" t="s">
        <v>40</v>
      </c>
      <c r="B29" s="32" t="s">
        <v>120</v>
      </c>
      <c r="C29" s="32" t="s">
        <v>121</v>
      </c>
      <c r="D29" s="26">
        <v>0</v>
      </c>
      <c r="E29" s="26">
        <v>0</v>
      </c>
      <c r="F29" s="26">
        <v>1</v>
      </c>
      <c r="G29" s="26"/>
      <c r="H29" s="26"/>
      <c r="I29" s="26"/>
      <c r="J29" s="26">
        <v>152</v>
      </c>
      <c r="K29" s="26">
        <v>0</v>
      </c>
      <c r="L29" s="26">
        <v>172</v>
      </c>
    </row>
    <row r="30" spans="1:12" ht="12.75">
      <c r="A30" s="32" t="s">
        <v>40</v>
      </c>
      <c r="B30" s="32" t="s">
        <v>141</v>
      </c>
      <c r="C30" s="32" t="s">
        <v>142</v>
      </c>
      <c r="D30" s="26"/>
      <c r="E30" s="26"/>
      <c r="F30" s="26"/>
      <c r="G30" s="26"/>
      <c r="H30" s="26"/>
      <c r="I30" s="26"/>
      <c r="J30" s="26">
        <v>83</v>
      </c>
      <c r="K30" s="26">
        <v>0</v>
      </c>
      <c r="L30" s="26">
        <v>0</v>
      </c>
    </row>
    <row r="31" spans="1:12" ht="12.75">
      <c r="A31" s="32" t="s">
        <v>40</v>
      </c>
      <c r="B31" s="32" t="s">
        <v>122</v>
      </c>
      <c r="C31" s="32" t="s">
        <v>123</v>
      </c>
      <c r="D31" s="26">
        <v>116</v>
      </c>
      <c r="E31" s="26">
        <v>4</v>
      </c>
      <c r="F31" s="26">
        <v>56</v>
      </c>
      <c r="G31" s="26"/>
      <c r="H31" s="26"/>
      <c r="I31" s="26"/>
      <c r="J31" s="26">
        <v>183</v>
      </c>
      <c r="K31" s="26">
        <v>0</v>
      </c>
      <c r="L31" s="26">
        <v>0</v>
      </c>
    </row>
    <row r="32" spans="1:12" ht="12.75">
      <c r="A32" s="32" t="s">
        <v>40</v>
      </c>
      <c r="B32" s="32" t="s">
        <v>124</v>
      </c>
      <c r="C32" s="32" t="s">
        <v>125</v>
      </c>
      <c r="D32" s="26">
        <v>0</v>
      </c>
      <c r="E32" s="26">
        <v>0</v>
      </c>
      <c r="F32" s="26">
        <v>84</v>
      </c>
      <c r="G32" s="26">
        <v>152</v>
      </c>
      <c r="H32" s="26">
        <v>0</v>
      </c>
      <c r="I32" s="26">
        <v>96</v>
      </c>
      <c r="J32" s="26">
        <v>206</v>
      </c>
      <c r="K32" s="26">
        <v>6</v>
      </c>
      <c r="L32" s="26">
        <v>134</v>
      </c>
    </row>
    <row r="33" spans="1:22" ht="12.75">
      <c r="A33" s="32" t="s">
        <v>40</v>
      </c>
      <c r="B33" s="32" t="s">
        <v>126</v>
      </c>
      <c r="C33" s="32" t="s">
        <v>127</v>
      </c>
      <c r="D33" s="26">
        <v>657</v>
      </c>
      <c r="E33" s="26">
        <v>3749</v>
      </c>
      <c r="F33" s="26">
        <v>612</v>
      </c>
      <c r="G33" s="26">
        <v>30</v>
      </c>
      <c r="H33" s="26">
        <v>465</v>
      </c>
      <c r="I33" s="26">
        <v>278</v>
      </c>
      <c r="J33" s="26">
        <v>258</v>
      </c>
      <c r="K33" s="26">
        <v>3867</v>
      </c>
      <c r="L33" s="26">
        <v>708</v>
      </c>
      <c r="M33" s="7"/>
      <c r="N33" s="7"/>
      <c r="O33" s="7"/>
      <c r="P33" s="7"/>
      <c r="Q33" s="7"/>
      <c r="R33" s="7"/>
      <c r="S33" s="7"/>
      <c r="T33" s="7"/>
      <c r="U33" s="7"/>
      <c r="V33" s="7"/>
    </row>
    <row r="34" spans="1:22" ht="12.75">
      <c r="A34" s="32" t="s">
        <v>40</v>
      </c>
      <c r="B34" s="32" t="s">
        <v>128</v>
      </c>
      <c r="C34" s="32" t="s">
        <v>129</v>
      </c>
      <c r="D34" s="26"/>
      <c r="E34" s="26"/>
      <c r="F34" s="26"/>
      <c r="G34" s="26"/>
      <c r="H34" s="26"/>
      <c r="I34" s="26"/>
      <c r="J34" s="26">
        <v>48</v>
      </c>
      <c r="K34" s="26">
        <v>0</v>
      </c>
      <c r="L34" s="26">
        <v>0</v>
      </c>
      <c r="M34" s="7"/>
      <c r="N34" s="7"/>
      <c r="O34" s="7"/>
      <c r="P34" s="7"/>
      <c r="Q34" s="7"/>
      <c r="R34" s="7"/>
      <c r="S34" s="7"/>
      <c r="T34" s="7"/>
      <c r="U34" s="7"/>
      <c r="V34" s="7"/>
    </row>
    <row r="35" spans="1:22" ht="12.75">
      <c r="A35" s="32" t="s">
        <v>40</v>
      </c>
      <c r="B35" s="32" t="s">
        <v>132</v>
      </c>
      <c r="C35" s="32" t="s">
        <v>133</v>
      </c>
      <c r="D35" s="26">
        <v>78</v>
      </c>
      <c r="E35" s="26">
        <v>0</v>
      </c>
      <c r="F35" s="26">
        <v>0</v>
      </c>
      <c r="G35" s="26"/>
      <c r="H35" s="26"/>
      <c r="I35" s="26"/>
      <c r="J35" s="26"/>
      <c r="K35" s="26"/>
      <c r="L35" s="26"/>
      <c r="M35" s="7"/>
      <c r="N35" s="7"/>
      <c r="O35" s="7"/>
      <c r="P35" s="7"/>
      <c r="Q35" s="7"/>
      <c r="R35" s="7"/>
      <c r="S35" s="7"/>
      <c r="T35" s="7"/>
      <c r="U35" s="7"/>
      <c r="V35" s="7"/>
    </row>
    <row r="36" spans="1:12" s="7" customFormat="1" ht="12.75">
      <c r="A36" s="32" t="s">
        <v>40</v>
      </c>
      <c r="B36" s="32" t="s">
        <v>130</v>
      </c>
      <c r="C36" s="32" t="s">
        <v>131</v>
      </c>
      <c r="D36" s="26"/>
      <c r="E36" s="26"/>
      <c r="F36" s="26"/>
      <c r="G36" s="26"/>
      <c r="H36" s="26"/>
      <c r="I36" s="26"/>
      <c r="J36" s="26"/>
      <c r="K36" s="26"/>
      <c r="L36" s="26"/>
    </row>
    <row r="37" spans="1:12" s="7" customFormat="1" ht="12.75">
      <c r="A37" s="32" t="s">
        <v>40</v>
      </c>
      <c r="B37" s="32" t="s">
        <v>132</v>
      </c>
      <c r="C37" s="32" t="s">
        <v>133</v>
      </c>
      <c r="D37" s="26">
        <v>0</v>
      </c>
      <c r="E37" s="26">
        <v>0</v>
      </c>
      <c r="F37" s="26">
        <v>64</v>
      </c>
      <c r="G37" s="26">
        <v>0</v>
      </c>
      <c r="H37" s="26">
        <v>0</v>
      </c>
      <c r="I37" s="26">
        <v>6</v>
      </c>
      <c r="J37" s="26">
        <v>0</v>
      </c>
      <c r="K37" s="26">
        <v>2</v>
      </c>
      <c r="L37" s="26">
        <v>42</v>
      </c>
    </row>
    <row r="38" spans="1:12" s="7" customFormat="1" ht="12.75">
      <c r="A38" s="32" t="s">
        <v>40</v>
      </c>
      <c r="B38" s="32" t="s">
        <v>134</v>
      </c>
      <c r="C38" s="32" t="s">
        <v>135</v>
      </c>
      <c r="D38" s="26"/>
      <c r="E38" s="26"/>
      <c r="F38" s="26"/>
      <c r="G38" s="26"/>
      <c r="H38" s="26"/>
      <c r="I38" s="26"/>
      <c r="J38" s="26">
        <v>56</v>
      </c>
      <c r="K38" s="26">
        <v>0</v>
      </c>
      <c r="L38" s="26">
        <v>0</v>
      </c>
    </row>
    <row r="39" spans="1:12" s="7" customFormat="1" ht="12.75">
      <c r="A39" s="32" t="s">
        <v>40</v>
      </c>
      <c r="B39" s="32" t="s">
        <v>143</v>
      </c>
      <c r="C39" s="32" t="s">
        <v>144</v>
      </c>
      <c r="D39" s="26">
        <v>290</v>
      </c>
      <c r="E39" s="26">
        <v>0</v>
      </c>
      <c r="F39" s="26">
        <v>6</v>
      </c>
      <c r="G39" s="26"/>
      <c r="H39" s="26"/>
      <c r="I39" s="26"/>
      <c r="J39" s="26"/>
      <c r="K39" s="26"/>
      <c r="L39" s="26"/>
    </row>
    <row r="40" spans="1:12" s="7" customFormat="1" ht="12.75">
      <c r="A40" s="32" t="s">
        <v>40</v>
      </c>
      <c r="B40" s="32" t="s">
        <v>136</v>
      </c>
      <c r="C40" s="32" t="s">
        <v>137</v>
      </c>
      <c r="D40" s="26"/>
      <c r="E40" s="26"/>
      <c r="F40" s="26"/>
      <c r="G40" s="26"/>
      <c r="H40" s="26"/>
      <c r="I40" s="26"/>
      <c r="J40" s="26">
        <v>88</v>
      </c>
      <c r="K40" s="26">
        <v>0</v>
      </c>
      <c r="L40" s="26">
        <v>0</v>
      </c>
    </row>
    <row r="41" spans="1:12" s="7" customFormat="1" ht="12.75">
      <c r="A41" s="32" t="s">
        <v>40</v>
      </c>
      <c r="B41" s="32" t="s">
        <v>138</v>
      </c>
      <c r="C41" s="32" t="s">
        <v>139</v>
      </c>
      <c r="D41" s="26"/>
      <c r="E41" s="26"/>
      <c r="F41" s="26"/>
      <c r="G41" s="26"/>
      <c r="H41" s="26"/>
      <c r="I41" s="26"/>
      <c r="J41" s="26"/>
      <c r="K41" s="26"/>
      <c r="L41" s="26"/>
    </row>
    <row r="42" spans="1:12" s="7" customFormat="1" ht="12.75">
      <c r="A42" s="32" t="s">
        <v>40</v>
      </c>
      <c r="B42" s="32" t="s">
        <v>481</v>
      </c>
      <c r="C42" s="32" t="s">
        <v>482</v>
      </c>
      <c r="D42" s="26"/>
      <c r="E42" s="26"/>
      <c r="F42" s="26"/>
      <c r="G42" s="26"/>
      <c r="H42" s="26"/>
      <c r="I42" s="26"/>
      <c r="J42" s="26"/>
      <c r="K42" s="26"/>
      <c r="L42" s="26"/>
    </row>
    <row r="43" spans="1:12" s="7" customFormat="1" ht="12.75">
      <c r="A43" s="32" t="s">
        <v>140</v>
      </c>
      <c r="B43" s="26"/>
      <c r="C43" s="26"/>
      <c r="D43" s="26">
        <f>SUM(D11:D42)</f>
        <v>395312</v>
      </c>
      <c r="E43" s="26">
        <f aca="true" t="shared" si="0" ref="E43:L43">SUM(E11:E42)</f>
        <v>20137</v>
      </c>
      <c r="F43" s="26">
        <f t="shared" si="0"/>
        <v>98457</v>
      </c>
      <c r="G43" s="26">
        <f t="shared" si="0"/>
        <v>28948</v>
      </c>
      <c r="H43" s="26">
        <f t="shared" si="0"/>
        <v>1738</v>
      </c>
      <c r="I43" s="26">
        <f t="shared" si="0"/>
        <v>23947</v>
      </c>
      <c r="J43" s="26">
        <f t="shared" si="0"/>
        <v>425614</v>
      </c>
      <c r="K43" s="26">
        <f t="shared" si="0"/>
        <v>21859</v>
      </c>
      <c r="L43" s="26">
        <f t="shared" si="0"/>
        <v>110370</v>
      </c>
    </row>
    <row r="44" s="7" customFormat="1" ht="12.75"/>
    <row r="45" s="7" customFormat="1" ht="12.75"/>
    <row r="46" s="7" customFormat="1" ht="12.75"/>
    <row r="47" s="7" customFormat="1" ht="12.75"/>
    <row r="48" s="7" customFormat="1" ht="12.75"/>
    <row r="49" s="7" customFormat="1" ht="12.75"/>
    <row r="50" s="7" customFormat="1" ht="12.75"/>
    <row r="51" spans="1:13" s="7" customFormat="1" ht="12.75">
      <c r="A51" s="31" t="s">
        <v>97</v>
      </c>
      <c r="B51" s="10"/>
      <c r="C51" s="10"/>
      <c r="D51"/>
      <c r="E51"/>
      <c r="F51"/>
      <c r="G51"/>
      <c r="H51"/>
      <c r="I51"/>
      <c r="J51"/>
      <c r="K51"/>
      <c r="L51"/>
      <c r="M51"/>
    </row>
    <row r="52" spans="1:15" s="7" customFormat="1" ht="25.5">
      <c r="A52" s="73" t="s">
        <v>5</v>
      </c>
      <c r="B52" s="73"/>
      <c r="C52" s="73"/>
      <c r="D52" s="74" t="str">
        <f>D9</f>
        <v>Spring 2001</v>
      </c>
      <c r="E52" s="75"/>
      <c r="F52" s="76"/>
      <c r="G52" s="74" t="str">
        <f>G9</f>
        <v>Summer 1 &amp; 2 2001</v>
      </c>
      <c r="H52" s="75"/>
      <c r="I52" s="76"/>
      <c r="J52" s="74" t="str">
        <f>J9</f>
        <v>Fall 2001</v>
      </c>
      <c r="K52" s="75"/>
      <c r="L52" s="76"/>
      <c r="M52" s="47" t="s">
        <v>519</v>
      </c>
      <c r="N52" s="48"/>
      <c r="O52" s="48"/>
    </row>
    <row r="53" spans="1:18" s="7" customFormat="1" ht="12.75">
      <c r="A53" s="73"/>
      <c r="B53" s="73"/>
      <c r="C53" s="73"/>
      <c r="D53" s="38" t="s">
        <v>6</v>
      </c>
      <c r="E53" s="38" t="s">
        <v>7</v>
      </c>
      <c r="F53" s="38" t="s">
        <v>8</v>
      </c>
      <c r="G53" s="38" t="s">
        <v>6</v>
      </c>
      <c r="H53" s="38" t="s">
        <v>7</v>
      </c>
      <c r="I53" s="38" t="s">
        <v>8</v>
      </c>
      <c r="J53" s="38" t="s">
        <v>6</v>
      </c>
      <c r="K53" s="38" t="s">
        <v>7</v>
      </c>
      <c r="L53" s="38" t="s">
        <v>8</v>
      </c>
      <c r="M53" s="38" t="s">
        <v>6</v>
      </c>
      <c r="N53" s="49"/>
      <c r="O53"/>
      <c r="P53"/>
      <c r="Q53"/>
      <c r="R53"/>
    </row>
    <row r="54" spans="1:16" s="7" customFormat="1" ht="12.75">
      <c r="A54" s="32" t="s">
        <v>9</v>
      </c>
      <c r="B54" s="32" t="s">
        <v>10</v>
      </c>
      <c r="C54" s="32" t="s">
        <v>11</v>
      </c>
      <c r="D54">
        <v>0</v>
      </c>
      <c r="E54">
        <v>0</v>
      </c>
      <c r="F54">
        <v>615</v>
      </c>
      <c r="G54">
        <v>1</v>
      </c>
      <c r="H54">
        <v>0</v>
      </c>
      <c r="I54">
        <v>192</v>
      </c>
      <c r="J54">
        <v>30</v>
      </c>
      <c r="K54">
        <v>0</v>
      </c>
      <c r="L54">
        <v>537</v>
      </c>
      <c r="M54" s="27">
        <v>53</v>
      </c>
      <c r="N54" s="6"/>
      <c r="O54" s="8"/>
      <c r="P54" s="8"/>
    </row>
    <row r="55" spans="1:16" s="7" customFormat="1" ht="12.75">
      <c r="A55" s="32" t="s">
        <v>9</v>
      </c>
      <c r="B55" s="32" t="s">
        <v>12</v>
      </c>
      <c r="C55" s="32" t="s">
        <v>13</v>
      </c>
      <c r="D55">
        <v>4</v>
      </c>
      <c r="E55">
        <v>0</v>
      </c>
      <c r="F55">
        <v>4</v>
      </c>
      <c r="G55"/>
      <c r="H55"/>
      <c r="I55"/>
      <c r="J55">
        <v>4</v>
      </c>
      <c r="K55">
        <v>0</v>
      </c>
      <c r="L55">
        <v>8</v>
      </c>
      <c r="M55" s="27">
        <v>309</v>
      </c>
      <c r="N55" s="6"/>
      <c r="O55" s="8"/>
      <c r="P55" s="8"/>
    </row>
    <row r="56" spans="1:16" s="7" customFormat="1" ht="12.75">
      <c r="A56" s="32" t="s">
        <v>9</v>
      </c>
      <c r="B56" s="32" t="s">
        <v>14</v>
      </c>
      <c r="C56" s="32" t="s">
        <v>15</v>
      </c>
      <c r="D56">
        <v>4</v>
      </c>
      <c r="E56">
        <v>0</v>
      </c>
      <c r="F56">
        <v>1312</v>
      </c>
      <c r="G56">
        <v>34</v>
      </c>
      <c r="H56">
        <v>0</v>
      </c>
      <c r="I56">
        <v>2049</v>
      </c>
      <c r="J56">
        <v>2</v>
      </c>
      <c r="K56">
        <v>0</v>
      </c>
      <c r="L56">
        <v>1215</v>
      </c>
      <c r="M56" s="27">
        <v>74</v>
      </c>
      <c r="N56" s="6"/>
      <c r="O56" s="8"/>
      <c r="P56" s="8"/>
    </row>
    <row r="57" spans="1:16" s="7" customFormat="1" ht="12.75">
      <c r="A57" s="32" t="s">
        <v>9</v>
      </c>
      <c r="B57" s="32" t="s">
        <v>16</v>
      </c>
      <c r="C57" s="32" t="s">
        <v>17</v>
      </c>
      <c r="D57">
        <v>31</v>
      </c>
      <c r="E57">
        <v>0</v>
      </c>
      <c r="F57">
        <v>1459</v>
      </c>
      <c r="G57">
        <v>9</v>
      </c>
      <c r="H57">
        <v>0</v>
      </c>
      <c r="I57">
        <v>1068</v>
      </c>
      <c r="J57">
        <v>10</v>
      </c>
      <c r="K57">
        <v>3</v>
      </c>
      <c r="L57">
        <v>1419</v>
      </c>
      <c r="M57" s="27">
        <v>51</v>
      </c>
      <c r="N57" s="6"/>
      <c r="O57" s="8"/>
      <c r="P57" s="8"/>
    </row>
    <row r="58" spans="1:16" s="7" customFormat="1" ht="12.75">
      <c r="A58" s="32" t="s">
        <v>9</v>
      </c>
      <c r="B58" s="32" t="s">
        <v>18</v>
      </c>
      <c r="C58" s="32" t="s">
        <v>19</v>
      </c>
      <c r="D58">
        <v>0</v>
      </c>
      <c r="E58">
        <v>0</v>
      </c>
      <c r="F58">
        <v>74</v>
      </c>
      <c r="G58">
        <v>0</v>
      </c>
      <c r="H58">
        <v>0</v>
      </c>
      <c r="I58">
        <v>78</v>
      </c>
      <c r="J58">
        <v>7</v>
      </c>
      <c r="K58">
        <v>0</v>
      </c>
      <c r="L58">
        <v>24</v>
      </c>
      <c r="M58" s="27">
        <v>36</v>
      </c>
      <c r="N58" s="6"/>
      <c r="O58" s="8"/>
      <c r="P58" s="8"/>
    </row>
    <row r="59" spans="1:16" s="7" customFormat="1" ht="12.75">
      <c r="A59" s="32" t="s">
        <v>9</v>
      </c>
      <c r="B59" s="32" t="s">
        <v>20</v>
      </c>
      <c r="C59" s="32" t="s">
        <v>21</v>
      </c>
      <c r="D59"/>
      <c r="E59"/>
      <c r="F59"/>
      <c r="G59"/>
      <c r="H59"/>
      <c r="I59"/>
      <c r="J59"/>
      <c r="K59"/>
      <c r="L59"/>
      <c r="M59" s="27">
        <v>21</v>
      </c>
      <c r="N59" s="6"/>
      <c r="O59" s="8"/>
      <c r="P59" s="8"/>
    </row>
    <row r="60" spans="1:14" s="7" customFormat="1" ht="12.75">
      <c r="A60" s="32" t="s">
        <v>9</v>
      </c>
      <c r="B60" s="27" t="s">
        <v>22</v>
      </c>
      <c r="C60" s="27" t="s">
        <v>23</v>
      </c>
      <c r="D60"/>
      <c r="E60"/>
      <c r="F60"/>
      <c r="G60"/>
      <c r="H60"/>
      <c r="I60"/>
      <c r="J60"/>
      <c r="K60"/>
      <c r="L60"/>
      <c r="M60" s="26"/>
      <c r="N60" s="8"/>
    </row>
    <row r="61" spans="1:16" s="7" customFormat="1" ht="12.75">
      <c r="A61" s="32" t="s">
        <v>9</v>
      </c>
      <c r="B61" s="32" t="s">
        <v>24</v>
      </c>
      <c r="C61" s="32" t="s">
        <v>25</v>
      </c>
      <c r="D61">
        <v>198</v>
      </c>
      <c r="E61">
        <v>0</v>
      </c>
      <c r="F61">
        <v>85</v>
      </c>
      <c r="G61">
        <v>296</v>
      </c>
      <c r="H61">
        <v>0</v>
      </c>
      <c r="I61">
        <v>169</v>
      </c>
      <c r="J61">
        <v>219</v>
      </c>
      <c r="K61">
        <v>0</v>
      </c>
      <c r="L61">
        <v>114</v>
      </c>
      <c r="M61" s="27">
        <v>4763</v>
      </c>
      <c r="N61" s="6"/>
      <c r="O61" s="8"/>
      <c r="P61" s="8"/>
    </row>
    <row r="62" spans="1:16" s="7" customFormat="1" ht="12.75">
      <c r="A62" s="32" t="s">
        <v>9</v>
      </c>
      <c r="B62" s="32" t="s">
        <v>26</v>
      </c>
      <c r="C62" s="32" t="s">
        <v>27</v>
      </c>
      <c r="D62">
        <v>0</v>
      </c>
      <c r="E62">
        <v>0</v>
      </c>
      <c r="F62">
        <v>39</v>
      </c>
      <c r="G62">
        <v>42</v>
      </c>
      <c r="H62">
        <v>0</v>
      </c>
      <c r="I62">
        <v>8</v>
      </c>
      <c r="J62">
        <v>0</v>
      </c>
      <c r="K62">
        <v>0</v>
      </c>
      <c r="L62">
        <v>4</v>
      </c>
      <c r="M62" s="27">
        <v>351</v>
      </c>
      <c r="N62" s="6"/>
      <c r="O62" s="8"/>
      <c r="P62" s="8"/>
    </row>
    <row r="63" spans="1:14" s="7" customFormat="1" ht="12.75">
      <c r="A63" s="32" t="s">
        <v>9</v>
      </c>
      <c r="B63" s="32" t="s">
        <v>28</v>
      </c>
      <c r="C63" s="32" t="s">
        <v>29</v>
      </c>
      <c r="D63"/>
      <c r="E63"/>
      <c r="F63"/>
      <c r="G63"/>
      <c r="H63"/>
      <c r="I63"/>
      <c r="J63">
        <v>0</v>
      </c>
      <c r="K63">
        <v>0</v>
      </c>
      <c r="L63">
        <v>4</v>
      </c>
      <c r="M63" s="26"/>
      <c r="N63" s="6"/>
    </row>
    <row r="64" spans="1:14" s="7" customFormat="1" ht="12.75">
      <c r="A64" s="32" t="s">
        <v>9</v>
      </c>
      <c r="B64" s="27" t="s">
        <v>30</v>
      </c>
      <c r="C64" s="27" t="s">
        <v>31</v>
      </c>
      <c r="D64"/>
      <c r="E64"/>
      <c r="F64"/>
      <c r="G64"/>
      <c r="H64"/>
      <c r="I64"/>
      <c r="J64"/>
      <c r="K64"/>
      <c r="L64"/>
      <c r="M64" s="26"/>
      <c r="N64" s="8"/>
    </row>
    <row r="65" spans="1:14" s="7" customFormat="1" ht="12.75">
      <c r="A65" s="32" t="s">
        <v>9</v>
      </c>
      <c r="B65" s="27" t="s">
        <v>32</v>
      </c>
      <c r="C65" s="27" t="s">
        <v>33</v>
      </c>
      <c r="D65"/>
      <c r="E65"/>
      <c r="F65"/>
      <c r="G65"/>
      <c r="H65"/>
      <c r="I65"/>
      <c r="J65"/>
      <c r="K65"/>
      <c r="L65"/>
      <c r="M65" s="26"/>
      <c r="N65" s="8"/>
    </row>
    <row r="66" spans="1:16" s="7" customFormat="1" ht="12.75">
      <c r="A66" s="32" t="s">
        <v>9</v>
      </c>
      <c r="B66" s="27" t="s">
        <v>34</v>
      </c>
      <c r="C66" s="27" t="s">
        <v>35</v>
      </c>
      <c r="D66"/>
      <c r="E66"/>
      <c r="F66"/>
      <c r="G66"/>
      <c r="H66"/>
      <c r="I66"/>
      <c r="J66">
        <v>0</v>
      </c>
      <c r="K66">
        <v>0</v>
      </c>
      <c r="L66">
        <v>4</v>
      </c>
      <c r="M66" s="26"/>
      <c r="N66" s="8"/>
      <c r="O66" s="8"/>
      <c r="P66" s="8"/>
    </row>
    <row r="67" spans="1:16" s="7" customFormat="1" ht="12.75">
      <c r="A67" s="32" t="s">
        <v>9</v>
      </c>
      <c r="B67" s="27" t="s">
        <v>36</v>
      </c>
      <c r="C67" s="27" t="s">
        <v>37</v>
      </c>
      <c r="D67">
        <v>4</v>
      </c>
      <c r="E67">
        <v>0</v>
      </c>
      <c r="F67">
        <v>301</v>
      </c>
      <c r="G67">
        <v>0</v>
      </c>
      <c r="H67">
        <v>0</v>
      </c>
      <c r="I67">
        <v>160</v>
      </c>
      <c r="J67">
        <v>8</v>
      </c>
      <c r="K67">
        <v>0</v>
      </c>
      <c r="L67">
        <v>271</v>
      </c>
      <c r="M67" s="26"/>
      <c r="N67" s="8"/>
      <c r="O67" s="8"/>
      <c r="P67" s="8"/>
    </row>
    <row r="68" spans="1:16" s="7" customFormat="1" ht="12.75">
      <c r="A68" s="32" t="s">
        <v>9</v>
      </c>
      <c r="B68" s="27" t="s">
        <v>38</v>
      </c>
      <c r="C68" s="27" t="s">
        <v>39</v>
      </c>
      <c r="D68">
        <v>0</v>
      </c>
      <c r="E68">
        <v>0</v>
      </c>
      <c r="F68">
        <v>1098</v>
      </c>
      <c r="G68">
        <v>26</v>
      </c>
      <c r="H68">
        <v>0</v>
      </c>
      <c r="I68">
        <v>614</v>
      </c>
      <c r="J68">
        <v>0</v>
      </c>
      <c r="K68">
        <v>0</v>
      </c>
      <c r="L68">
        <v>1319</v>
      </c>
      <c r="M68" s="26"/>
      <c r="N68" s="8"/>
      <c r="O68" s="8"/>
      <c r="P68" s="8"/>
    </row>
    <row r="69" spans="1:16" s="7" customFormat="1" ht="12.75">
      <c r="A69" s="32" t="s">
        <v>140</v>
      </c>
      <c r="B69" s="26"/>
      <c r="C69" s="26"/>
      <c r="D69" s="26">
        <f>SUM(D54:D68)</f>
        <v>241</v>
      </c>
      <c r="E69" s="26">
        <f aca="true" t="shared" si="1" ref="E69:M69">SUM(E54:E68)</f>
        <v>0</v>
      </c>
      <c r="F69" s="26">
        <f t="shared" si="1"/>
        <v>4987</v>
      </c>
      <c r="G69" s="26">
        <f t="shared" si="1"/>
        <v>408</v>
      </c>
      <c r="H69" s="26">
        <f t="shared" si="1"/>
        <v>0</v>
      </c>
      <c r="I69" s="26">
        <f t="shared" si="1"/>
        <v>4338</v>
      </c>
      <c r="J69" s="26">
        <f t="shared" si="1"/>
        <v>280</v>
      </c>
      <c r="K69" s="26">
        <f t="shared" si="1"/>
        <v>3</v>
      </c>
      <c r="L69" s="57">
        <f t="shared" si="1"/>
        <v>4919</v>
      </c>
      <c r="M69" s="26">
        <f t="shared" si="1"/>
        <v>5658</v>
      </c>
      <c r="O69" s="8"/>
      <c r="P69" s="8"/>
    </row>
    <row r="70" spans="1:13" s="7" customFormat="1" ht="12.75">
      <c r="A70"/>
      <c r="B70"/>
      <c r="C70"/>
      <c r="D70"/>
      <c r="E70"/>
      <c r="F70"/>
      <c r="G70"/>
      <c r="H70"/>
      <c r="I70"/>
      <c r="J70"/>
      <c r="K70"/>
      <c r="L70"/>
      <c r="M70" s="13"/>
    </row>
    <row r="71" spans="1:13" s="7" customFormat="1" ht="12.75">
      <c r="A71"/>
      <c r="B71"/>
      <c r="C71"/>
      <c r="D71"/>
      <c r="E71"/>
      <c r="F71"/>
      <c r="G71"/>
      <c r="H71"/>
      <c r="I71"/>
      <c r="J71"/>
      <c r="K71"/>
      <c r="L71"/>
      <c r="M71"/>
    </row>
    <row r="72" spans="1:13" s="7" customFormat="1" ht="12.75">
      <c r="A72" s="4"/>
      <c r="B72" s="4"/>
      <c r="C72" s="4"/>
      <c r="D72"/>
      <c r="E72"/>
      <c r="F72"/>
      <c r="G72"/>
      <c r="H72"/>
      <c r="I72"/>
      <c r="J72"/>
      <c r="K72"/>
      <c r="L72"/>
      <c r="M72"/>
    </row>
    <row r="73" spans="1:12" s="7" customFormat="1" ht="12.75">
      <c r="A73" s="31" t="s">
        <v>74</v>
      </c>
      <c r="B73" s="3"/>
      <c r="C73"/>
      <c r="D73"/>
      <c r="E73"/>
      <c r="F73"/>
      <c r="G73"/>
      <c r="H73"/>
      <c r="I73"/>
      <c r="J73"/>
      <c r="K73"/>
      <c r="L73"/>
    </row>
    <row r="74" spans="1:12" s="7" customFormat="1" ht="12.75">
      <c r="A74" s="3" t="s">
        <v>44</v>
      </c>
      <c r="B74" s="3"/>
      <c r="C74"/>
      <c r="D74"/>
      <c r="E74"/>
      <c r="F74"/>
      <c r="G74"/>
      <c r="H74"/>
      <c r="I74"/>
      <c r="J74"/>
      <c r="K74"/>
      <c r="L74"/>
    </row>
    <row r="75" spans="1:12" s="7" customFormat="1" ht="12.75">
      <c r="A75" s="3" t="s">
        <v>45</v>
      </c>
      <c r="B75" s="3" t="s">
        <v>46</v>
      </c>
      <c r="C75"/>
      <c r="D75"/>
      <c r="E75"/>
      <c r="F75"/>
      <c r="G75"/>
      <c r="H75"/>
      <c r="I75"/>
      <c r="J75"/>
      <c r="K75"/>
      <c r="L75"/>
    </row>
    <row r="76" spans="1:12" s="7" customFormat="1" ht="12.75">
      <c r="A76" s="3" t="s">
        <v>41</v>
      </c>
      <c r="B76" s="3"/>
      <c r="C76" s="3"/>
      <c r="D76"/>
      <c r="E76"/>
      <c r="F76"/>
      <c r="G76"/>
      <c r="H76"/>
      <c r="I76"/>
      <c r="J76"/>
      <c r="K76"/>
      <c r="L76"/>
    </row>
    <row r="77" spans="1:12" s="7" customFormat="1" ht="12.75">
      <c r="A77" t="s">
        <v>42</v>
      </c>
      <c r="B77"/>
      <c r="C77"/>
      <c r="D77"/>
      <c r="E77"/>
      <c r="F77"/>
      <c r="G77"/>
      <c r="H77"/>
      <c r="I77"/>
      <c r="J77"/>
      <c r="K77"/>
      <c r="L77"/>
    </row>
    <row r="78" spans="1:12" s="7" customFormat="1" ht="12.75">
      <c r="A78" s="77" t="s">
        <v>86</v>
      </c>
      <c r="B78" s="78"/>
      <c r="C78" s="79"/>
      <c r="D78" s="74" t="str">
        <f>D9</f>
        <v>Spring 2001</v>
      </c>
      <c r="E78" s="75"/>
      <c r="F78" s="76"/>
      <c r="G78" s="74" t="str">
        <f>G9</f>
        <v>Summer 1 &amp; 2 2001</v>
      </c>
      <c r="H78" s="75"/>
      <c r="I78" s="76"/>
      <c r="J78" s="74" t="str">
        <f>J9</f>
        <v>Fall 2001</v>
      </c>
      <c r="K78" s="75"/>
      <c r="L78" s="76"/>
    </row>
    <row r="79" spans="1:12" s="7" customFormat="1" ht="12.75">
      <c r="A79" s="80"/>
      <c r="B79" s="81"/>
      <c r="C79" s="82"/>
      <c r="D79" s="14" t="s">
        <v>6</v>
      </c>
      <c r="E79" s="15" t="s">
        <v>7</v>
      </c>
      <c r="F79" s="15" t="s">
        <v>8</v>
      </c>
      <c r="G79" s="14" t="s">
        <v>6</v>
      </c>
      <c r="H79" s="15" t="s">
        <v>7</v>
      </c>
      <c r="I79" s="15" t="s">
        <v>8</v>
      </c>
      <c r="J79" s="14" t="s">
        <v>6</v>
      </c>
      <c r="K79" s="15" t="s">
        <v>7</v>
      </c>
      <c r="L79" s="16" t="s">
        <v>8</v>
      </c>
    </row>
    <row r="80" spans="1:12" s="7" customFormat="1" ht="12.75">
      <c r="A80" s="32" t="s">
        <v>9</v>
      </c>
      <c r="B80" s="63" t="s">
        <v>145</v>
      </c>
      <c r="C80" s="32" t="s">
        <v>11</v>
      </c>
      <c r="D80" s="26">
        <v>257</v>
      </c>
      <c r="E80" s="26">
        <v>0</v>
      </c>
      <c r="F80" s="26">
        <v>14</v>
      </c>
      <c r="G80" s="26">
        <v>80</v>
      </c>
      <c r="H80" s="26">
        <v>0</v>
      </c>
      <c r="I80" s="26">
        <v>0</v>
      </c>
      <c r="J80" s="26">
        <v>930</v>
      </c>
      <c r="K80" s="26">
        <v>0</v>
      </c>
      <c r="L80" s="26">
        <v>13</v>
      </c>
    </row>
    <row r="81" spans="1:12" s="7" customFormat="1" ht="12.75">
      <c r="A81" s="32" t="s">
        <v>9</v>
      </c>
      <c r="B81" s="63" t="s">
        <v>146</v>
      </c>
      <c r="C81" s="32" t="s">
        <v>147</v>
      </c>
      <c r="D81" s="26">
        <v>4569</v>
      </c>
      <c r="E81" s="26">
        <v>0</v>
      </c>
      <c r="F81" s="26">
        <v>848</v>
      </c>
      <c r="G81" s="26">
        <v>157</v>
      </c>
      <c r="H81" s="26">
        <v>0</v>
      </c>
      <c r="I81" s="26">
        <v>141</v>
      </c>
      <c r="J81" s="26">
        <v>4542</v>
      </c>
      <c r="K81" s="26">
        <v>100</v>
      </c>
      <c r="L81" s="26">
        <v>696</v>
      </c>
    </row>
    <row r="82" spans="1:12" s="7" customFormat="1" ht="12.75">
      <c r="A82" s="32" t="s">
        <v>9</v>
      </c>
      <c r="B82" s="63" t="s">
        <v>148</v>
      </c>
      <c r="C82" s="32" t="s">
        <v>149</v>
      </c>
      <c r="D82" s="26">
        <v>984</v>
      </c>
      <c r="E82" s="26">
        <v>0</v>
      </c>
      <c r="F82" s="26">
        <v>263</v>
      </c>
      <c r="G82" s="26">
        <v>0</v>
      </c>
      <c r="H82" s="26">
        <v>0</v>
      </c>
      <c r="I82" s="26">
        <v>70</v>
      </c>
      <c r="J82" s="26">
        <v>909</v>
      </c>
      <c r="K82" s="26">
        <v>3</v>
      </c>
      <c r="L82" s="26">
        <v>277</v>
      </c>
    </row>
    <row r="83" spans="1:12" s="7" customFormat="1" ht="12.75">
      <c r="A83" s="32" t="s">
        <v>9</v>
      </c>
      <c r="B83" s="63" t="s">
        <v>150</v>
      </c>
      <c r="C83" s="32" t="s">
        <v>151</v>
      </c>
      <c r="D83" s="26">
        <v>1985</v>
      </c>
      <c r="E83" s="26">
        <v>0</v>
      </c>
      <c r="F83" s="26">
        <v>956</v>
      </c>
      <c r="G83" s="26">
        <v>25</v>
      </c>
      <c r="H83" s="26">
        <v>0</v>
      </c>
      <c r="I83" s="26">
        <v>321</v>
      </c>
      <c r="J83" s="26">
        <v>1652</v>
      </c>
      <c r="K83" s="26">
        <v>0</v>
      </c>
      <c r="L83" s="26">
        <v>943</v>
      </c>
    </row>
    <row r="84" spans="1:12" s="7" customFormat="1" ht="12.75">
      <c r="A84" s="32" t="s">
        <v>9</v>
      </c>
      <c r="B84" s="63" t="s">
        <v>484</v>
      </c>
      <c r="C84" s="32" t="s">
        <v>485</v>
      </c>
      <c r="D84" s="26"/>
      <c r="E84" s="26"/>
      <c r="F84" s="26"/>
      <c r="G84" s="26">
        <v>3</v>
      </c>
      <c r="H84" s="26">
        <v>0</v>
      </c>
      <c r="I84" s="26">
        <v>0</v>
      </c>
      <c r="J84" s="26">
        <v>0</v>
      </c>
      <c r="K84" s="26">
        <v>0</v>
      </c>
      <c r="L84" s="26">
        <v>12</v>
      </c>
    </row>
    <row r="85" spans="1:12" s="7" customFormat="1" ht="12.75">
      <c r="A85" s="32" t="s">
        <v>9</v>
      </c>
      <c r="B85" s="63" t="s">
        <v>152</v>
      </c>
      <c r="C85" s="32" t="s">
        <v>153</v>
      </c>
      <c r="D85" s="26">
        <v>2562</v>
      </c>
      <c r="E85" s="26">
        <v>320</v>
      </c>
      <c r="F85" s="26">
        <v>1327</v>
      </c>
      <c r="G85" s="26">
        <v>180</v>
      </c>
      <c r="H85" s="26">
        <v>0</v>
      </c>
      <c r="I85" s="26">
        <v>561</v>
      </c>
      <c r="J85" s="26">
        <v>3980</v>
      </c>
      <c r="K85" s="26">
        <v>12</v>
      </c>
      <c r="L85" s="26">
        <v>1154</v>
      </c>
    </row>
    <row r="86" spans="1:12" s="7" customFormat="1" ht="12.75">
      <c r="A86" s="32" t="s">
        <v>9</v>
      </c>
      <c r="B86" s="63" t="s">
        <v>154</v>
      </c>
      <c r="C86" s="32" t="s">
        <v>155</v>
      </c>
      <c r="D86" s="26">
        <v>3059</v>
      </c>
      <c r="E86" s="26">
        <v>3</v>
      </c>
      <c r="F86" s="26">
        <v>435</v>
      </c>
      <c r="G86" s="26">
        <v>127</v>
      </c>
      <c r="H86" s="26">
        <v>0</v>
      </c>
      <c r="I86" s="26">
        <v>115</v>
      </c>
      <c r="J86" s="26">
        <v>3160</v>
      </c>
      <c r="K86" s="26">
        <v>0</v>
      </c>
      <c r="L86" s="26">
        <v>546</v>
      </c>
    </row>
    <row r="87" spans="1:12" s="7" customFormat="1" ht="12.75">
      <c r="A87" s="32" t="s">
        <v>9</v>
      </c>
      <c r="B87" s="63" t="s">
        <v>156</v>
      </c>
      <c r="C87" s="32" t="s">
        <v>157</v>
      </c>
      <c r="D87" s="26">
        <v>4213</v>
      </c>
      <c r="E87" s="26">
        <v>0</v>
      </c>
      <c r="F87" s="26">
        <v>1048</v>
      </c>
      <c r="G87" s="26">
        <v>82</v>
      </c>
      <c r="H87" s="26">
        <v>0</v>
      </c>
      <c r="I87" s="26">
        <v>332</v>
      </c>
      <c r="J87" s="26">
        <v>3037</v>
      </c>
      <c r="K87" s="26">
        <v>0</v>
      </c>
      <c r="L87" s="26">
        <v>1308</v>
      </c>
    </row>
    <row r="88" spans="1:12" s="7" customFormat="1" ht="12.75">
      <c r="A88" s="32" t="s">
        <v>9</v>
      </c>
      <c r="B88" s="63" t="s">
        <v>158</v>
      </c>
      <c r="C88" s="32" t="s">
        <v>159</v>
      </c>
      <c r="D88" s="26">
        <v>4915</v>
      </c>
      <c r="E88" s="26">
        <v>0</v>
      </c>
      <c r="F88" s="26">
        <v>1209</v>
      </c>
      <c r="G88" s="26">
        <v>358</v>
      </c>
      <c r="H88" s="26">
        <v>0</v>
      </c>
      <c r="I88" s="26">
        <v>266</v>
      </c>
      <c r="J88" s="26">
        <v>5372</v>
      </c>
      <c r="K88" s="26">
        <v>1</v>
      </c>
      <c r="L88" s="26">
        <v>1476</v>
      </c>
    </row>
    <row r="89" spans="1:12" s="7" customFormat="1" ht="12.75">
      <c r="A89" s="32" t="s">
        <v>9</v>
      </c>
      <c r="B89" s="63" t="s">
        <v>160</v>
      </c>
      <c r="C89" s="32" t="s">
        <v>161</v>
      </c>
      <c r="D89" s="26">
        <v>0</v>
      </c>
      <c r="E89" s="26">
        <v>0</v>
      </c>
      <c r="F89" s="26">
        <v>35</v>
      </c>
      <c r="G89" s="26">
        <v>0</v>
      </c>
      <c r="H89" s="26">
        <v>0</v>
      </c>
      <c r="I89" s="26">
        <v>34</v>
      </c>
      <c r="J89" s="26">
        <v>0</v>
      </c>
      <c r="K89" s="26">
        <v>0</v>
      </c>
      <c r="L89" s="26">
        <v>28</v>
      </c>
    </row>
    <row r="90" spans="1:12" s="7" customFormat="1" ht="12.75">
      <c r="A90" s="32" t="s">
        <v>9</v>
      </c>
      <c r="B90" s="63" t="s">
        <v>486</v>
      </c>
      <c r="C90" s="32" t="s">
        <v>487</v>
      </c>
      <c r="D90" s="26"/>
      <c r="E90" s="26"/>
      <c r="F90" s="26"/>
      <c r="G90" s="26"/>
      <c r="H90" s="26"/>
      <c r="I90" s="26"/>
      <c r="J90" s="26">
        <v>264</v>
      </c>
      <c r="K90" s="26">
        <v>0</v>
      </c>
      <c r="L90" s="26">
        <v>9</v>
      </c>
    </row>
    <row r="91" spans="1:12" s="7" customFormat="1" ht="12.75">
      <c r="A91" s="32" t="s">
        <v>9</v>
      </c>
      <c r="B91" s="63" t="s">
        <v>162</v>
      </c>
      <c r="C91" s="32" t="s">
        <v>163</v>
      </c>
      <c r="D91" s="26"/>
      <c r="E91" s="26"/>
      <c r="F91" s="26"/>
      <c r="G91" s="26"/>
      <c r="H91" s="26"/>
      <c r="I91" s="26"/>
      <c r="J91" s="26">
        <v>0</v>
      </c>
      <c r="K91" s="26">
        <v>0</v>
      </c>
      <c r="L91" s="26">
        <v>342</v>
      </c>
    </row>
    <row r="92" spans="1:12" s="7" customFormat="1" ht="12.75">
      <c r="A92" s="32" t="s">
        <v>9</v>
      </c>
      <c r="B92" s="63" t="s">
        <v>164</v>
      </c>
      <c r="C92" s="32" t="s">
        <v>165</v>
      </c>
      <c r="D92" s="26">
        <v>7935</v>
      </c>
      <c r="E92" s="26">
        <v>3</v>
      </c>
      <c r="F92" s="26">
        <f>1634-F341</f>
        <v>631</v>
      </c>
      <c r="G92" s="26">
        <v>945</v>
      </c>
      <c r="H92" s="26">
        <v>0</v>
      </c>
      <c r="I92" s="26">
        <f>517-G341-H341</f>
        <v>303</v>
      </c>
      <c r="J92" s="26">
        <v>9153</v>
      </c>
      <c r="K92" s="26">
        <v>0</v>
      </c>
      <c r="L92" s="26">
        <f>3565-I341</f>
        <v>2249</v>
      </c>
    </row>
    <row r="93" spans="1:12" s="7" customFormat="1" ht="12.75">
      <c r="A93" s="32" t="s">
        <v>9</v>
      </c>
      <c r="B93" s="63" t="s">
        <v>166</v>
      </c>
      <c r="C93" s="32" t="s">
        <v>167</v>
      </c>
      <c r="D93" s="26">
        <v>0</v>
      </c>
      <c r="E93" s="26">
        <v>0</v>
      </c>
      <c r="F93" s="26">
        <v>532</v>
      </c>
      <c r="G93" s="26">
        <v>0</v>
      </c>
      <c r="H93" s="26">
        <v>0</v>
      </c>
      <c r="I93" s="26">
        <v>16</v>
      </c>
      <c r="J93" s="26">
        <v>0</v>
      </c>
      <c r="K93" s="26">
        <v>8</v>
      </c>
      <c r="L93" s="26">
        <v>865</v>
      </c>
    </row>
    <row r="94" spans="1:12" s="7" customFormat="1" ht="12.75">
      <c r="A94" s="32" t="s">
        <v>9</v>
      </c>
      <c r="B94" s="67" t="s">
        <v>471</v>
      </c>
      <c r="C94" s="32" t="s">
        <v>532</v>
      </c>
      <c r="D94" s="26"/>
      <c r="E94" s="26"/>
      <c r="F94" s="26">
        <f>-F342</f>
        <v>-1240</v>
      </c>
      <c r="G94" s="26"/>
      <c r="H94" s="26"/>
      <c r="I94" s="26"/>
      <c r="J94" s="26"/>
      <c r="K94" s="26"/>
      <c r="L94" s="26">
        <f>-I342</f>
        <v>-944</v>
      </c>
    </row>
    <row r="95" spans="1:12" s="7" customFormat="1" ht="12.75">
      <c r="A95" s="32" t="s">
        <v>9</v>
      </c>
      <c r="B95" s="63" t="s">
        <v>168</v>
      </c>
      <c r="C95" s="32" t="s">
        <v>169</v>
      </c>
      <c r="D95" s="26">
        <v>19793</v>
      </c>
      <c r="E95" s="26">
        <v>4</v>
      </c>
      <c r="F95" s="26">
        <f>3071-F343</f>
        <v>1784</v>
      </c>
      <c r="G95" s="26">
        <v>2239</v>
      </c>
      <c r="H95" s="26">
        <v>0</v>
      </c>
      <c r="I95" s="26">
        <f>747-H343</f>
        <v>435</v>
      </c>
      <c r="J95" s="26">
        <v>20016</v>
      </c>
      <c r="K95" s="26">
        <v>0</v>
      </c>
      <c r="L95" s="26">
        <f>3063-I343</f>
        <v>1604</v>
      </c>
    </row>
    <row r="96" spans="1:12" s="7" customFormat="1" ht="12.75">
      <c r="A96" s="32" t="s">
        <v>9</v>
      </c>
      <c r="B96" s="63" t="s">
        <v>170</v>
      </c>
      <c r="C96" s="32" t="s">
        <v>171</v>
      </c>
      <c r="D96" s="26">
        <v>7261</v>
      </c>
      <c r="E96" s="26">
        <v>39</v>
      </c>
      <c r="F96" s="26">
        <f>2938-F344</f>
        <v>1966</v>
      </c>
      <c r="G96" s="26">
        <v>750</v>
      </c>
      <c r="H96" s="26">
        <v>0</v>
      </c>
      <c r="I96" s="26">
        <f>242-H344</f>
        <v>130</v>
      </c>
      <c r="J96" s="26">
        <v>7544</v>
      </c>
      <c r="K96" s="26">
        <v>6</v>
      </c>
      <c r="L96" s="26">
        <f>3577-I344</f>
        <v>1834</v>
      </c>
    </row>
    <row r="97" spans="1:12" s="7" customFormat="1" ht="12.75">
      <c r="A97" s="32" t="s">
        <v>9</v>
      </c>
      <c r="B97" s="63" t="s">
        <v>172</v>
      </c>
      <c r="C97" s="32" t="s">
        <v>173</v>
      </c>
      <c r="D97" s="26">
        <v>10725</v>
      </c>
      <c r="E97" s="26">
        <v>19</v>
      </c>
      <c r="F97" s="26">
        <f>6505-F345</f>
        <v>5865</v>
      </c>
      <c r="G97" s="26">
        <v>1746</v>
      </c>
      <c r="H97" s="26">
        <v>0</v>
      </c>
      <c r="I97" s="26">
        <f>945-G345-H345</f>
        <v>556</v>
      </c>
      <c r="J97" s="26">
        <v>11240</v>
      </c>
      <c r="K97" s="26">
        <v>24</v>
      </c>
      <c r="L97" s="26">
        <f>5995-I345</f>
        <v>5232</v>
      </c>
    </row>
    <row r="98" spans="1:12" s="7" customFormat="1" ht="12.75">
      <c r="A98" s="32" t="s">
        <v>9</v>
      </c>
      <c r="B98" s="63" t="s">
        <v>433</v>
      </c>
      <c r="C98" s="32" t="s">
        <v>434</v>
      </c>
      <c r="D98" s="26"/>
      <c r="E98" s="26"/>
      <c r="F98" s="26"/>
      <c r="G98" s="26">
        <v>0</v>
      </c>
      <c r="H98" s="26">
        <v>0</v>
      </c>
      <c r="I98" s="26">
        <v>196</v>
      </c>
      <c r="J98" s="26">
        <v>32</v>
      </c>
      <c r="K98" s="26">
        <v>0</v>
      </c>
      <c r="L98" s="26">
        <v>292</v>
      </c>
    </row>
    <row r="99" spans="1:12" s="7" customFormat="1" ht="12.75">
      <c r="A99" s="32" t="s">
        <v>9</v>
      </c>
      <c r="B99" s="63" t="s">
        <v>488</v>
      </c>
      <c r="C99" s="32" t="s">
        <v>489</v>
      </c>
      <c r="D99" s="26"/>
      <c r="E99" s="26"/>
      <c r="F99" s="26"/>
      <c r="G99" s="26"/>
      <c r="H99" s="26"/>
      <c r="I99" s="26"/>
      <c r="J99" s="26">
        <v>0</v>
      </c>
      <c r="K99" s="26">
        <v>0</v>
      </c>
      <c r="L99" s="26">
        <v>6</v>
      </c>
    </row>
    <row r="100" spans="1:12" s="7" customFormat="1" ht="12.75">
      <c r="A100" s="32" t="s">
        <v>9</v>
      </c>
      <c r="B100" s="63" t="s">
        <v>176</v>
      </c>
      <c r="C100" s="32" t="s">
        <v>177</v>
      </c>
      <c r="D100" s="26">
        <v>135</v>
      </c>
      <c r="E100" s="26">
        <v>16</v>
      </c>
      <c r="F100" s="26">
        <v>650</v>
      </c>
      <c r="G100" s="26">
        <v>15</v>
      </c>
      <c r="H100" s="26">
        <v>0</v>
      </c>
      <c r="I100" s="26">
        <v>190</v>
      </c>
      <c r="J100" s="26">
        <v>204</v>
      </c>
      <c r="K100" s="26">
        <v>0</v>
      </c>
      <c r="L100" s="26">
        <v>653</v>
      </c>
    </row>
    <row r="101" spans="1:12" s="7" customFormat="1" ht="12.75">
      <c r="A101" s="32" t="s">
        <v>9</v>
      </c>
      <c r="B101" s="63" t="s">
        <v>178</v>
      </c>
      <c r="C101" s="32" t="s">
        <v>179</v>
      </c>
      <c r="D101" s="26">
        <v>3218</v>
      </c>
      <c r="E101" s="26">
        <v>0</v>
      </c>
      <c r="F101" s="26">
        <v>2044</v>
      </c>
      <c r="G101" s="26">
        <v>264</v>
      </c>
      <c r="H101" s="26">
        <v>0</v>
      </c>
      <c r="I101" s="26">
        <v>573</v>
      </c>
      <c r="J101" s="26">
        <v>3200</v>
      </c>
      <c r="K101" s="26">
        <v>0</v>
      </c>
      <c r="L101" s="26">
        <v>1980</v>
      </c>
    </row>
    <row r="102" spans="1:12" s="7" customFormat="1" ht="12.75">
      <c r="A102" s="32" t="s">
        <v>9</v>
      </c>
      <c r="B102" s="63" t="s">
        <v>180</v>
      </c>
      <c r="C102" s="32" t="s">
        <v>181</v>
      </c>
      <c r="D102" s="26">
        <v>3417</v>
      </c>
      <c r="E102" s="26">
        <v>0</v>
      </c>
      <c r="F102" s="26">
        <v>1965</v>
      </c>
      <c r="G102" s="26">
        <v>128</v>
      </c>
      <c r="H102" s="26">
        <v>0</v>
      </c>
      <c r="I102" s="26">
        <v>630</v>
      </c>
      <c r="J102" s="26">
        <v>4541</v>
      </c>
      <c r="K102" s="26">
        <v>4</v>
      </c>
      <c r="L102" s="26">
        <v>2049</v>
      </c>
    </row>
    <row r="103" spans="1:12" s="7" customFormat="1" ht="12.75">
      <c r="A103" s="32" t="s">
        <v>9</v>
      </c>
      <c r="B103" s="63" t="s">
        <v>182</v>
      </c>
      <c r="C103" s="32" t="s">
        <v>183</v>
      </c>
      <c r="D103" s="26">
        <v>1438</v>
      </c>
      <c r="E103" s="26">
        <v>2</v>
      </c>
      <c r="F103" s="26">
        <v>1025</v>
      </c>
      <c r="G103" s="26">
        <v>318</v>
      </c>
      <c r="H103" s="26">
        <v>0</v>
      </c>
      <c r="I103" s="26">
        <v>635</v>
      </c>
      <c r="J103" s="26">
        <v>1370</v>
      </c>
      <c r="K103" s="26">
        <v>0</v>
      </c>
      <c r="L103" s="26">
        <v>1054</v>
      </c>
    </row>
    <row r="104" spans="1:12" s="7" customFormat="1" ht="12.75">
      <c r="A104" s="32" t="s">
        <v>9</v>
      </c>
      <c r="B104" s="63" t="s">
        <v>184</v>
      </c>
      <c r="C104" s="32" t="s">
        <v>185</v>
      </c>
      <c r="D104" s="26">
        <v>1613</v>
      </c>
      <c r="E104" s="26">
        <v>0</v>
      </c>
      <c r="F104" s="26">
        <v>660</v>
      </c>
      <c r="G104" s="26">
        <v>0</v>
      </c>
      <c r="H104" s="26">
        <v>0</v>
      </c>
      <c r="I104" s="26">
        <v>238</v>
      </c>
      <c r="J104" s="26">
        <v>1816</v>
      </c>
      <c r="K104" s="26">
        <v>0</v>
      </c>
      <c r="L104" s="26">
        <v>644</v>
      </c>
    </row>
    <row r="105" spans="1:12" s="7" customFormat="1" ht="12.75">
      <c r="A105" s="32" t="s">
        <v>9</v>
      </c>
      <c r="B105" s="63" t="s">
        <v>186</v>
      </c>
      <c r="C105" s="32" t="s">
        <v>187</v>
      </c>
      <c r="D105" s="26">
        <v>984</v>
      </c>
      <c r="E105" s="26">
        <v>0</v>
      </c>
      <c r="F105" s="26">
        <v>527</v>
      </c>
      <c r="G105" s="26">
        <v>32</v>
      </c>
      <c r="H105" s="26">
        <v>0</v>
      </c>
      <c r="I105" s="26">
        <v>278</v>
      </c>
      <c r="J105" s="26">
        <v>846</v>
      </c>
      <c r="K105" s="26">
        <v>0</v>
      </c>
      <c r="L105" s="26">
        <v>1310</v>
      </c>
    </row>
    <row r="106" spans="1:12" s="7" customFormat="1" ht="12.75">
      <c r="A106" s="32" t="s">
        <v>9</v>
      </c>
      <c r="B106" s="63" t="s">
        <v>188</v>
      </c>
      <c r="C106" s="32" t="s">
        <v>189</v>
      </c>
      <c r="D106" s="26">
        <v>1045</v>
      </c>
      <c r="E106" s="26">
        <v>0</v>
      </c>
      <c r="F106" s="26">
        <v>24</v>
      </c>
      <c r="G106" s="26"/>
      <c r="H106" s="26"/>
      <c r="I106" s="26"/>
      <c r="J106" s="26">
        <v>11</v>
      </c>
      <c r="K106" s="26">
        <v>0</v>
      </c>
      <c r="L106" s="26">
        <v>8</v>
      </c>
    </row>
    <row r="107" spans="1:12" s="7" customFormat="1" ht="12.75">
      <c r="A107" s="32" t="s">
        <v>9</v>
      </c>
      <c r="B107" s="63" t="s">
        <v>190</v>
      </c>
      <c r="C107" s="32" t="s">
        <v>191</v>
      </c>
      <c r="D107" s="26">
        <v>447</v>
      </c>
      <c r="E107" s="26">
        <v>0</v>
      </c>
      <c r="F107" s="26">
        <v>0</v>
      </c>
      <c r="G107" s="26">
        <v>45</v>
      </c>
      <c r="H107" s="26">
        <v>0</v>
      </c>
      <c r="I107" s="26">
        <v>0</v>
      </c>
      <c r="J107" s="26">
        <v>2021</v>
      </c>
      <c r="K107" s="26">
        <v>0</v>
      </c>
      <c r="L107" s="26">
        <v>206</v>
      </c>
    </row>
    <row r="108" spans="1:12" s="7" customFormat="1" ht="12.75">
      <c r="A108" s="32" t="s">
        <v>9</v>
      </c>
      <c r="B108" s="63" t="s">
        <v>192</v>
      </c>
      <c r="C108" s="32" t="s">
        <v>193</v>
      </c>
      <c r="D108" s="26">
        <v>1503</v>
      </c>
      <c r="E108" s="26">
        <v>0</v>
      </c>
      <c r="F108" s="26">
        <v>842</v>
      </c>
      <c r="G108" s="26">
        <v>10</v>
      </c>
      <c r="H108" s="26">
        <v>0</v>
      </c>
      <c r="I108" s="26">
        <v>39</v>
      </c>
      <c r="J108" s="26">
        <v>1391</v>
      </c>
      <c r="K108" s="26">
        <v>0</v>
      </c>
      <c r="L108" s="26">
        <v>910</v>
      </c>
    </row>
    <row r="109" spans="1:12" s="7" customFormat="1" ht="12.75">
      <c r="A109" s="32" t="s">
        <v>9</v>
      </c>
      <c r="B109" s="63" t="s">
        <v>194</v>
      </c>
      <c r="C109" s="32" t="s">
        <v>195</v>
      </c>
      <c r="D109" s="26">
        <v>90</v>
      </c>
      <c r="E109" s="26">
        <v>0</v>
      </c>
      <c r="F109" s="26">
        <v>3</v>
      </c>
      <c r="G109" s="26"/>
      <c r="H109" s="26"/>
      <c r="I109" s="26"/>
      <c r="J109" s="26"/>
      <c r="K109" s="26"/>
      <c r="L109" s="26"/>
    </row>
    <row r="110" spans="1:12" s="7" customFormat="1" ht="12.75">
      <c r="A110" s="32" t="s">
        <v>9</v>
      </c>
      <c r="B110" s="63" t="s">
        <v>196</v>
      </c>
      <c r="C110" s="32" t="s">
        <v>197</v>
      </c>
      <c r="D110" s="26">
        <v>15456</v>
      </c>
      <c r="E110" s="26">
        <v>3</v>
      </c>
      <c r="F110" s="26">
        <v>5063</v>
      </c>
      <c r="G110" s="26">
        <v>1129</v>
      </c>
      <c r="H110" s="26">
        <v>0</v>
      </c>
      <c r="I110" s="26">
        <v>982</v>
      </c>
      <c r="J110" s="26">
        <v>15797</v>
      </c>
      <c r="K110" s="26">
        <v>4</v>
      </c>
      <c r="L110" s="26">
        <v>5656</v>
      </c>
    </row>
    <row r="111" spans="1:12" s="7" customFormat="1" ht="12.75">
      <c r="A111" s="32" t="s">
        <v>9</v>
      </c>
      <c r="B111" s="63" t="s">
        <v>200</v>
      </c>
      <c r="C111" s="32" t="s">
        <v>199</v>
      </c>
      <c r="D111" s="26">
        <v>3625</v>
      </c>
      <c r="E111" s="26">
        <v>0</v>
      </c>
      <c r="F111" s="26">
        <v>4220</v>
      </c>
      <c r="G111" s="26">
        <v>53</v>
      </c>
      <c r="H111" s="26">
        <v>0</v>
      </c>
      <c r="I111" s="26">
        <v>717</v>
      </c>
      <c r="J111" s="26">
        <v>3582</v>
      </c>
      <c r="K111" s="26">
        <v>0</v>
      </c>
      <c r="L111" s="26">
        <v>4836</v>
      </c>
    </row>
    <row r="112" spans="1:12" s="7" customFormat="1" ht="12.75">
      <c r="A112" s="32" t="s">
        <v>9</v>
      </c>
      <c r="B112" s="63" t="s">
        <v>201</v>
      </c>
      <c r="C112" s="32" t="s">
        <v>202</v>
      </c>
      <c r="D112" s="26"/>
      <c r="E112" s="26"/>
      <c r="F112" s="26"/>
      <c r="G112" s="26"/>
      <c r="H112" s="26"/>
      <c r="I112" s="26"/>
      <c r="J112" s="26">
        <v>65</v>
      </c>
      <c r="K112" s="26">
        <v>0</v>
      </c>
      <c r="L112" s="26">
        <v>60</v>
      </c>
    </row>
    <row r="113" spans="1:12" s="7" customFormat="1" ht="12.75">
      <c r="A113" s="32" t="s">
        <v>9</v>
      </c>
      <c r="B113" s="63" t="s">
        <v>203</v>
      </c>
      <c r="C113" s="32" t="s">
        <v>204</v>
      </c>
      <c r="D113" s="26">
        <v>10233</v>
      </c>
      <c r="E113" s="26">
        <v>0</v>
      </c>
      <c r="F113" s="26">
        <v>6933</v>
      </c>
      <c r="G113" s="26">
        <v>1030</v>
      </c>
      <c r="H113" s="26">
        <v>8</v>
      </c>
      <c r="I113" s="26">
        <v>1193</v>
      </c>
      <c r="J113" s="26">
        <v>9752</v>
      </c>
      <c r="K113" s="26">
        <v>12</v>
      </c>
      <c r="L113" s="26">
        <v>8129</v>
      </c>
    </row>
    <row r="114" spans="1:12" s="7" customFormat="1" ht="12.75">
      <c r="A114" s="32" t="s">
        <v>9</v>
      </c>
      <c r="B114" s="63" t="s">
        <v>205</v>
      </c>
      <c r="C114" s="32" t="s">
        <v>206</v>
      </c>
      <c r="D114" s="26">
        <v>2361</v>
      </c>
      <c r="E114" s="26">
        <v>0</v>
      </c>
      <c r="F114" s="26">
        <v>547</v>
      </c>
      <c r="G114" s="26">
        <v>1</v>
      </c>
      <c r="H114" s="26">
        <v>0</v>
      </c>
      <c r="I114" s="26">
        <v>82</v>
      </c>
      <c r="J114" s="26">
        <v>2836</v>
      </c>
      <c r="K114" s="26">
        <v>6</v>
      </c>
      <c r="L114" s="26">
        <v>732</v>
      </c>
    </row>
    <row r="115" spans="1:12" s="7" customFormat="1" ht="12.75">
      <c r="A115" s="32" t="s">
        <v>9</v>
      </c>
      <c r="B115" s="63" t="s">
        <v>207</v>
      </c>
      <c r="C115" s="32" t="s">
        <v>208</v>
      </c>
      <c r="D115" s="26">
        <v>1871</v>
      </c>
      <c r="E115" s="26">
        <v>0</v>
      </c>
      <c r="F115" s="26">
        <v>1934</v>
      </c>
      <c r="G115" s="26">
        <v>295</v>
      </c>
      <c r="H115" s="26">
        <v>0</v>
      </c>
      <c r="I115" s="26">
        <v>347</v>
      </c>
      <c r="J115" s="26">
        <v>2237</v>
      </c>
      <c r="K115" s="26">
        <v>0</v>
      </c>
      <c r="L115" s="26">
        <v>2310</v>
      </c>
    </row>
    <row r="116" spans="1:12" s="7" customFormat="1" ht="12.75">
      <c r="A116" s="32" t="s">
        <v>9</v>
      </c>
      <c r="B116" s="63" t="s">
        <v>209</v>
      </c>
      <c r="C116" s="32" t="s">
        <v>210</v>
      </c>
      <c r="D116" s="26">
        <v>4984</v>
      </c>
      <c r="E116" s="26">
        <v>0</v>
      </c>
      <c r="F116" s="26">
        <v>2958</v>
      </c>
      <c r="G116" s="26">
        <v>228</v>
      </c>
      <c r="H116" s="26">
        <v>0</v>
      </c>
      <c r="I116" s="26">
        <v>765</v>
      </c>
      <c r="J116" s="26">
        <v>4493</v>
      </c>
      <c r="K116" s="26">
        <v>0</v>
      </c>
      <c r="L116" s="26">
        <v>3221</v>
      </c>
    </row>
    <row r="117" spans="1:12" s="7" customFormat="1" ht="12.75">
      <c r="A117" s="32" t="s">
        <v>9</v>
      </c>
      <c r="B117" s="63" t="s">
        <v>211</v>
      </c>
      <c r="C117" s="32" t="s">
        <v>212</v>
      </c>
      <c r="D117" s="26">
        <v>874</v>
      </c>
      <c r="E117" s="26">
        <v>3</v>
      </c>
      <c r="F117" s="26">
        <v>458</v>
      </c>
      <c r="G117" s="26">
        <v>5</v>
      </c>
      <c r="H117" s="26">
        <v>0</v>
      </c>
      <c r="I117" s="26">
        <v>44</v>
      </c>
      <c r="J117" s="26">
        <v>414</v>
      </c>
      <c r="K117" s="26">
        <v>41</v>
      </c>
      <c r="L117" s="26">
        <v>440</v>
      </c>
    </row>
    <row r="118" spans="1:12" s="7" customFormat="1" ht="12.75">
      <c r="A118" s="32" t="s">
        <v>9</v>
      </c>
      <c r="B118" s="63" t="s">
        <v>213</v>
      </c>
      <c r="C118" s="32" t="s">
        <v>214</v>
      </c>
      <c r="D118" s="26">
        <v>12656</v>
      </c>
      <c r="E118" s="26">
        <v>0</v>
      </c>
      <c r="F118" s="26">
        <v>2655</v>
      </c>
      <c r="G118" s="26">
        <v>1017</v>
      </c>
      <c r="H118" s="26">
        <v>0</v>
      </c>
      <c r="I118" s="26">
        <v>1297</v>
      </c>
      <c r="J118" s="26">
        <v>11551</v>
      </c>
      <c r="K118" s="26">
        <v>0</v>
      </c>
      <c r="L118" s="26">
        <v>3012</v>
      </c>
    </row>
    <row r="119" spans="1:12" s="7" customFormat="1" ht="12.75">
      <c r="A119" s="32" t="s">
        <v>9</v>
      </c>
      <c r="B119" s="63" t="s">
        <v>215</v>
      </c>
      <c r="C119" s="32" t="s">
        <v>216</v>
      </c>
      <c r="D119" s="26">
        <v>2812</v>
      </c>
      <c r="E119" s="26">
        <v>0</v>
      </c>
      <c r="F119" s="26">
        <v>857</v>
      </c>
      <c r="G119" s="26">
        <v>220</v>
      </c>
      <c r="H119" s="26">
        <v>0</v>
      </c>
      <c r="I119" s="26">
        <v>43</v>
      </c>
      <c r="J119" s="26">
        <v>3043</v>
      </c>
      <c r="K119" s="26">
        <v>0</v>
      </c>
      <c r="L119" s="26">
        <v>849</v>
      </c>
    </row>
    <row r="120" spans="1:12" s="7" customFormat="1" ht="12.75">
      <c r="A120" s="32" t="s">
        <v>9</v>
      </c>
      <c r="B120" s="63" t="s">
        <v>217</v>
      </c>
      <c r="C120" s="32" t="s">
        <v>218</v>
      </c>
      <c r="D120" s="26"/>
      <c r="E120" s="26"/>
      <c r="F120" s="26"/>
      <c r="G120" s="26"/>
      <c r="H120" s="26"/>
      <c r="I120" s="26"/>
      <c r="J120" s="26">
        <v>0</v>
      </c>
      <c r="K120" s="26">
        <v>0</v>
      </c>
      <c r="L120" s="26">
        <v>13</v>
      </c>
    </row>
    <row r="121" spans="1:12" s="7" customFormat="1" ht="12.75">
      <c r="A121" s="32" t="s">
        <v>9</v>
      </c>
      <c r="B121" s="63" t="s">
        <v>219</v>
      </c>
      <c r="C121" s="32" t="s">
        <v>220</v>
      </c>
      <c r="D121" s="26">
        <v>4557</v>
      </c>
      <c r="E121" s="26">
        <v>0</v>
      </c>
      <c r="F121" s="26">
        <v>1944</v>
      </c>
      <c r="G121" s="26">
        <v>109</v>
      </c>
      <c r="H121" s="26">
        <v>0</v>
      </c>
      <c r="I121" s="26">
        <v>136</v>
      </c>
      <c r="J121" s="26">
        <v>5528</v>
      </c>
      <c r="K121" s="26">
        <v>0</v>
      </c>
      <c r="L121" s="26">
        <v>2599</v>
      </c>
    </row>
    <row r="122" spans="1:12" s="7" customFormat="1" ht="12.75">
      <c r="A122" s="32" t="s">
        <v>9</v>
      </c>
      <c r="B122" s="63" t="s">
        <v>221</v>
      </c>
      <c r="C122" s="32" t="s">
        <v>222</v>
      </c>
      <c r="D122" s="26">
        <v>8354</v>
      </c>
      <c r="E122" s="26">
        <v>0</v>
      </c>
      <c r="F122" s="26">
        <v>1172</v>
      </c>
      <c r="G122" s="26">
        <v>384</v>
      </c>
      <c r="H122" s="26">
        <v>0</v>
      </c>
      <c r="I122" s="26">
        <v>150</v>
      </c>
      <c r="J122" s="26">
        <v>7649</v>
      </c>
      <c r="K122" s="26">
        <v>0</v>
      </c>
      <c r="L122" s="26">
        <v>1118</v>
      </c>
    </row>
    <row r="123" spans="1:12" s="7" customFormat="1" ht="12.75">
      <c r="A123" s="32" t="s">
        <v>9</v>
      </c>
      <c r="B123" s="63" t="s">
        <v>223</v>
      </c>
      <c r="C123" s="32" t="s">
        <v>224</v>
      </c>
      <c r="D123" s="26">
        <v>1774</v>
      </c>
      <c r="E123" s="26">
        <v>1</v>
      </c>
      <c r="F123" s="26">
        <v>254</v>
      </c>
      <c r="G123" s="26"/>
      <c r="H123" s="26"/>
      <c r="I123" s="26"/>
      <c r="J123" s="26">
        <v>1467</v>
      </c>
      <c r="K123" s="26">
        <v>0</v>
      </c>
      <c r="L123" s="26">
        <v>214</v>
      </c>
    </row>
    <row r="124" spans="1:12" s="7" customFormat="1" ht="12.75">
      <c r="A124" s="32" t="s">
        <v>9</v>
      </c>
      <c r="B124" s="63" t="s">
        <v>225</v>
      </c>
      <c r="C124" s="32" t="s">
        <v>226</v>
      </c>
      <c r="D124" s="26">
        <v>184</v>
      </c>
      <c r="E124" s="26">
        <v>0</v>
      </c>
      <c r="F124" s="26">
        <v>140</v>
      </c>
      <c r="G124" s="26"/>
      <c r="H124" s="26"/>
      <c r="I124" s="26"/>
      <c r="J124" s="26">
        <v>400</v>
      </c>
      <c r="K124" s="26">
        <v>0</v>
      </c>
      <c r="L124" s="26">
        <v>110</v>
      </c>
    </row>
    <row r="125" spans="1:12" s="7" customFormat="1" ht="12.75">
      <c r="A125" s="32" t="s">
        <v>9</v>
      </c>
      <c r="B125" s="63" t="s">
        <v>227</v>
      </c>
      <c r="C125" s="32" t="s">
        <v>228</v>
      </c>
      <c r="D125" s="26">
        <v>1099</v>
      </c>
      <c r="E125" s="26">
        <v>0</v>
      </c>
      <c r="F125" s="26">
        <v>314</v>
      </c>
      <c r="G125" s="26">
        <v>49</v>
      </c>
      <c r="H125" s="26">
        <v>0</v>
      </c>
      <c r="I125" s="26">
        <v>42</v>
      </c>
      <c r="J125" s="26">
        <v>1279</v>
      </c>
      <c r="K125" s="26">
        <v>0</v>
      </c>
      <c r="L125" s="26">
        <v>449</v>
      </c>
    </row>
    <row r="126" spans="1:12" s="7" customFormat="1" ht="12.75">
      <c r="A126" s="32" t="s">
        <v>9</v>
      </c>
      <c r="B126" s="63" t="s">
        <v>229</v>
      </c>
      <c r="C126" s="32" t="s">
        <v>230</v>
      </c>
      <c r="D126" s="26">
        <v>8633</v>
      </c>
      <c r="E126" s="26">
        <v>2</v>
      </c>
      <c r="F126" s="26">
        <v>3303</v>
      </c>
      <c r="G126" s="26">
        <v>448</v>
      </c>
      <c r="H126" s="26">
        <v>0</v>
      </c>
      <c r="I126" s="26">
        <v>1135</v>
      </c>
      <c r="J126" s="26">
        <v>8926</v>
      </c>
      <c r="K126" s="26">
        <v>0</v>
      </c>
      <c r="L126" s="26">
        <v>2939</v>
      </c>
    </row>
    <row r="127" spans="1:12" s="7" customFormat="1" ht="12.75">
      <c r="A127" s="32" t="s">
        <v>9</v>
      </c>
      <c r="B127" s="63" t="s">
        <v>231</v>
      </c>
      <c r="C127" s="32" t="s">
        <v>232</v>
      </c>
      <c r="D127" s="26">
        <v>2160</v>
      </c>
      <c r="E127" s="26">
        <v>0</v>
      </c>
      <c r="F127" s="26">
        <v>476</v>
      </c>
      <c r="G127" s="26">
        <v>262</v>
      </c>
      <c r="H127" s="26">
        <v>0</v>
      </c>
      <c r="I127" s="26">
        <v>14</v>
      </c>
      <c r="J127" s="26">
        <v>2208</v>
      </c>
      <c r="K127" s="26">
        <v>0</v>
      </c>
      <c r="L127" s="26">
        <v>468</v>
      </c>
    </row>
    <row r="128" spans="1:12" s="7" customFormat="1" ht="12.75">
      <c r="A128" s="32" t="s">
        <v>9</v>
      </c>
      <c r="B128" s="63" t="s">
        <v>235</v>
      </c>
      <c r="C128" s="32" t="s">
        <v>236</v>
      </c>
      <c r="D128" s="26">
        <v>830</v>
      </c>
      <c r="E128" s="26">
        <v>7</v>
      </c>
      <c r="F128" s="26">
        <v>807</v>
      </c>
      <c r="G128" s="26">
        <v>45</v>
      </c>
      <c r="H128" s="26">
        <v>0</v>
      </c>
      <c r="I128" s="26">
        <v>69</v>
      </c>
      <c r="J128" s="26">
        <v>1508</v>
      </c>
      <c r="K128" s="26">
        <v>4</v>
      </c>
      <c r="L128" s="26">
        <v>824</v>
      </c>
    </row>
    <row r="129" spans="1:12" s="7" customFormat="1" ht="12.75">
      <c r="A129" s="32" t="s">
        <v>9</v>
      </c>
      <c r="B129" s="63" t="s">
        <v>239</v>
      </c>
      <c r="C129" s="32" t="s">
        <v>19</v>
      </c>
      <c r="D129" s="26">
        <v>250</v>
      </c>
      <c r="E129" s="26">
        <v>0</v>
      </c>
      <c r="F129" s="26">
        <v>0</v>
      </c>
      <c r="G129" s="26">
        <v>10</v>
      </c>
      <c r="H129" s="26">
        <v>0</v>
      </c>
      <c r="I129" s="26">
        <v>0</v>
      </c>
      <c r="J129" s="26">
        <v>104</v>
      </c>
      <c r="K129" s="26">
        <v>0</v>
      </c>
      <c r="L129" s="26">
        <v>0</v>
      </c>
    </row>
    <row r="130" spans="1:12" s="7" customFormat="1" ht="12.75">
      <c r="A130" s="32" t="s">
        <v>9</v>
      </c>
      <c r="B130" s="63" t="s">
        <v>240</v>
      </c>
      <c r="C130" s="32" t="s">
        <v>241</v>
      </c>
      <c r="D130" s="26">
        <v>27</v>
      </c>
      <c r="E130" s="26">
        <v>0</v>
      </c>
      <c r="F130" s="26">
        <v>13</v>
      </c>
      <c r="G130" s="26">
        <v>0</v>
      </c>
      <c r="H130" s="26">
        <v>0</v>
      </c>
      <c r="I130" s="26">
        <v>4</v>
      </c>
      <c r="J130" s="26"/>
      <c r="K130" s="26"/>
      <c r="L130" s="26"/>
    </row>
    <row r="131" spans="1:12" s="7" customFormat="1" ht="12.75">
      <c r="A131" s="32" t="s">
        <v>9</v>
      </c>
      <c r="B131" s="63" t="s">
        <v>242</v>
      </c>
      <c r="C131" s="32" t="s">
        <v>243</v>
      </c>
      <c r="D131" s="26">
        <v>4267</v>
      </c>
      <c r="E131" s="26">
        <v>0</v>
      </c>
      <c r="F131" s="26">
        <v>265</v>
      </c>
      <c r="G131" s="26">
        <v>83</v>
      </c>
      <c r="H131" s="26">
        <v>0</v>
      </c>
      <c r="I131" s="26">
        <v>28</v>
      </c>
      <c r="J131" s="26">
        <v>3692</v>
      </c>
      <c r="K131" s="26">
        <v>0</v>
      </c>
      <c r="L131" s="26">
        <v>207</v>
      </c>
    </row>
    <row r="132" spans="1:12" s="7" customFormat="1" ht="12.75">
      <c r="A132" s="32" t="s">
        <v>9</v>
      </c>
      <c r="B132" s="63" t="s">
        <v>244</v>
      </c>
      <c r="C132" s="32" t="s">
        <v>245</v>
      </c>
      <c r="D132" s="26">
        <v>2142</v>
      </c>
      <c r="E132" s="26">
        <v>4</v>
      </c>
      <c r="F132" s="26">
        <v>213</v>
      </c>
      <c r="G132" s="26">
        <v>9</v>
      </c>
      <c r="H132" s="26">
        <v>0</v>
      </c>
      <c r="I132" s="26">
        <v>86</v>
      </c>
      <c r="J132" s="26">
        <v>2146</v>
      </c>
      <c r="K132" s="26">
        <v>0</v>
      </c>
      <c r="L132" s="26">
        <v>320</v>
      </c>
    </row>
    <row r="133" spans="1:12" s="7" customFormat="1" ht="12.75">
      <c r="A133" s="32" t="s">
        <v>9</v>
      </c>
      <c r="B133" s="63" t="s">
        <v>246</v>
      </c>
      <c r="C133" s="32" t="s">
        <v>247</v>
      </c>
      <c r="D133" s="26">
        <v>1342</v>
      </c>
      <c r="E133" s="26">
        <v>0</v>
      </c>
      <c r="F133" s="26">
        <v>357</v>
      </c>
      <c r="G133" s="26">
        <v>291</v>
      </c>
      <c r="H133" s="26">
        <v>0</v>
      </c>
      <c r="I133" s="26">
        <v>101</v>
      </c>
      <c r="J133" s="26">
        <v>1136</v>
      </c>
      <c r="K133" s="26">
        <v>0</v>
      </c>
      <c r="L133" s="26">
        <v>430</v>
      </c>
    </row>
    <row r="134" spans="1:12" s="7" customFormat="1" ht="12.75">
      <c r="A134" s="32" t="s">
        <v>9</v>
      </c>
      <c r="B134" s="63" t="s">
        <v>490</v>
      </c>
      <c r="C134" s="32" t="s">
        <v>491</v>
      </c>
      <c r="D134" s="26"/>
      <c r="E134" s="26"/>
      <c r="F134" s="26"/>
      <c r="G134" s="26"/>
      <c r="H134" s="26"/>
      <c r="I134" s="26"/>
      <c r="J134" s="26">
        <v>44</v>
      </c>
      <c r="K134" s="26">
        <v>0</v>
      </c>
      <c r="L134" s="26">
        <v>0</v>
      </c>
    </row>
    <row r="135" spans="1:12" s="7" customFormat="1" ht="12.75">
      <c r="A135" s="32" t="s">
        <v>9</v>
      </c>
      <c r="B135" s="63" t="s">
        <v>492</v>
      </c>
      <c r="C135" s="32" t="s">
        <v>493</v>
      </c>
      <c r="D135" s="26"/>
      <c r="E135" s="26"/>
      <c r="F135" s="26"/>
      <c r="G135" s="26"/>
      <c r="H135" s="26"/>
      <c r="I135" s="26"/>
      <c r="J135" s="26">
        <v>30</v>
      </c>
      <c r="K135" s="26">
        <v>0</v>
      </c>
      <c r="L135" s="26">
        <v>0</v>
      </c>
    </row>
    <row r="136" spans="1:12" s="7" customFormat="1" ht="12.75">
      <c r="A136" s="32" t="s">
        <v>9</v>
      </c>
      <c r="B136" s="63" t="s">
        <v>248</v>
      </c>
      <c r="C136" s="32" t="s">
        <v>23</v>
      </c>
      <c r="D136" s="26">
        <v>107</v>
      </c>
      <c r="E136" s="26">
        <v>8785</v>
      </c>
      <c r="F136" s="26">
        <v>716</v>
      </c>
      <c r="G136" s="26">
        <v>0</v>
      </c>
      <c r="H136" s="26">
        <v>478</v>
      </c>
      <c r="I136" s="26">
        <v>37</v>
      </c>
      <c r="J136" s="26">
        <v>106</v>
      </c>
      <c r="K136" s="26">
        <v>9624</v>
      </c>
      <c r="L136" s="26">
        <v>698</v>
      </c>
    </row>
    <row r="137" spans="1:12" s="7" customFormat="1" ht="12.75">
      <c r="A137" s="32" t="s">
        <v>9</v>
      </c>
      <c r="B137" s="63" t="s">
        <v>249</v>
      </c>
      <c r="C137" s="32" t="s">
        <v>250</v>
      </c>
      <c r="D137" s="26">
        <v>151</v>
      </c>
      <c r="E137" s="26">
        <v>0</v>
      </c>
      <c r="F137" s="26">
        <v>0</v>
      </c>
      <c r="G137" s="26">
        <v>4</v>
      </c>
      <c r="H137" s="26">
        <v>0</v>
      </c>
      <c r="I137" s="26">
        <v>0</v>
      </c>
      <c r="J137" s="26">
        <v>178</v>
      </c>
      <c r="K137" s="26">
        <v>0</v>
      </c>
      <c r="L137" s="26">
        <v>0</v>
      </c>
    </row>
    <row r="138" spans="1:12" s="7" customFormat="1" ht="12.75">
      <c r="A138" s="32" t="s">
        <v>9</v>
      </c>
      <c r="B138" s="63" t="s">
        <v>251</v>
      </c>
      <c r="C138" s="32" t="s">
        <v>252</v>
      </c>
      <c r="D138" s="26">
        <v>2467</v>
      </c>
      <c r="E138" s="26">
        <v>11</v>
      </c>
      <c r="F138" s="26">
        <v>671</v>
      </c>
      <c r="G138" s="26">
        <v>238</v>
      </c>
      <c r="H138" s="26">
        <v>16</v>
      </c>
      <c r="I138" s="26">
        <v>223</v>
      </c>
      <c r="J138" s="26">
        <v>1927</v>
      </c>
      <c r="K138" s="26">
        <v>0</v>
      </c>
      <c r="L138" s="26">
        <v>519</v>
      </c>
    </row>
    <row r="139" spans="1:12" s="7" customFormat="1" ht="12.75">
      <c r="A139" s="32" t="s">
        <v>9</v>
      </c>
      <c r="B139" s="63" t="s">
        <v>253</v>
      </c>
      <c r="C139" s="32" t="s">
        <v>254</v>
      </c>
      <c r="D139" s="26">
        <v>586</v>
      </c>
      <c r="E139" s="26">
        <v>0</v>
      </c>
      <c r="F139" s="26">
        <v>34</v>
      </c>
      <c r="G139" s="26">
        <v>90</v>
      </c>
      <c r="H139" s="26">
        <v>0</v>
      </c>
      <c r="I139" s="26">
        <v>16</v>
      </c>
      <c r="J139" s="26">
        <v>543</v>
      </c>
      <c r="K139" s="26">
        <v>0</v>
      </c>
      <c r="L139" s="26">
        <v>29</v>
      </c>
    </row>
    <row r="140" spans="1:12" s="7" customFormat="1" ht="12.75">
      <c r="A140" s="32" t="s">
        <v>9</v>
      </c>
      <c r="B140" s="63" t="s">
        <v>255</v>
      </c>
      <c r="C140" s="32" t="s">
        <v>256</v>
      </c>
      <c r="D140" s="26">
        <v>552</v>
      </c>
      <c r="E140" s="26">
        <v>0</v>
      </c>
      <c r="F140" s="26">
        <v>6</v>
      </c>
      <c r="G140" s="26">
        <v>6</v>
      </c>
      <c r="H140" s="26">
        <v>0</v>
      </c>
      <c r="I140" s="26">
        <v>0</v>
      </c>
      <c r="J140" s="26">
        <v>369</v>
      </c>
      <c r="K140" s="26">
        <v>0</v>
      </c>
      <c r="L140" s="26">
        <v>0</v>
      </c>
    </row>
    <row r="141" spans="1:12" s="7" customFormat="1" ht="12.75">
      <c r="A141" s="32" t="s">
        <v>9</v>
      </c>
      <c r="B141" s="63" t="s">
        <v>257</v>
      </c>
      <c r="C141" s="32" t="s">
        <v>258</v>
      </c>
      <c r="D141" s="26">
        <v>4816</v>
      </c>
      <c r="E141" s="26">
        <v>3</v>
      </c>
      <c r="F141" s="26">
        <v>708</v>
      </c>
      <c r="G141" s="26">
        <v>380</v>
      </c>
      <c r="H141" s="26">
        <v>0</v>
      </c>
      <c r="I141" s="26">
        <v>98</v>
      </c>
      <c r="J141" s="26">
        <v>6981</v>
      </c>
      <c r="K141" s="26">
        <v>0</v>
      </c>
      <c r="L141" s="26">
        <v>878</v>
      </c>
    </row>
    <row r="142" spans="1:12" s="7" customFormat="1" ht="12.75">
      <c r="A142" s="32" t="s">
        <v>9</v>
      </c>
      <c r="B142" s="63" t="s">
        <v>259</v>
      </c>
      <c r="C142" s="32" t="s">
        <v>260</v>
      </c>
      <c r="D142" s="26">
        <v>3625</v>
      </c>
      <c r="E142" s="26">
        <v>5</v>
      </c>
      <c r="F142" s="26">
        <v>472</v>
      </c>
      <c r="G142" s="26">
        <v>528</v>
      </c>
      <c r="H142" s="26">
        <v>0</v>
      </c>
      <c r="I142" s="26">
        <v>53</v>
      </c>
      <c r="J142" s="26">
        <v>4563</v>
      </c>
      <c r="K142" s="26">
        <v>5</v>
      </c>
      <c r="L142" s="26">
        <v>603</v>
      </c>
    </row>
    <row r="143" spans="1:12" s="7" customFormat="1" ht="12.75">
      <c r="A143" s="32" t="s">
        <v>9</v>
      </c>
      <c r="B143" s="63" t="s">
        <v>261</v>
      </c>
      <c r="C143" s="32" t="s">
        <v>262</v>
      </c>
      <c r="D143" s="26">
        <v>2544</v>
      </c>
      <c r="E143" s="26">
        <v>0</v>
      </c>
      <c r="F143" s="26">
        <v>229</v>
      </c>
      <c r="G143" s="26">
        <v>84</v>
      </c>
      <c r="H143" s="26">
        <v>0</v>
      </c>
      <c r="I143" s="26">
        <v>71</v>
      </c>
      <c r="J143" s="26">
        <v>2661</v>
      </c>
      <c r="K143" s="26">
        <v>0</v>
      </c>
      <c r="L143" s="26">
        <v>215</v>
      </c>
    </row>
    <row r="144" spans="1:12" s="7" customFormat="1" ht="12.75">
      <c r="A144" s="32" t="s">
        <v>9</v>
      </c>
      <c r="B144" s="63" t="s">
        <v>263</v>
      </c>
      <c r="C144" s="32" t="s">
        <v>264</v>
      </c>
      <c r="D144" s="26">
        <v>65</v>
      </c>
      <c r="E144" s="26">
        <v>0</v>
      </c>
      <c r="F144" s="26">
        <v>0</v>
      </c>
      <c r="G144" s="26">
        <v>43</v>
      </c>
      <c r="H144" s="26">
        <v>0</v>
      </c>
      <c r="I144" s="26">
        <v>0</v>
      </c>
      <c r="J144" s="26">
        <v>56</v>
      </c>
      <c r="K144" s="26">
        <v>0</v>
      </c>
      <c r="L144" s="26">
        <v>0</v>
      </c>
    </row>
    <row r="145" spans="1:12" s="7" customFormat="1" ht="12.75">
      <c r="A145" s="32" t="s">
        <v>9</v>
      </c>
      <c r="B145" s="63" t="s">
        <v>265</v>
      </c>
      <c r="C145" s="32" t="s">
        <v>266</v>
      </c>
      <c r="D145" s="26">
        <v>2192</v>
      </c>
      <c r="E145" s="26">
        <v>0</v>
      </c>
      <c r="F145" s="26">
        <v>385</v>
      </c>
      <c r="G145" s="26">
        <v>142</v>
      </c>
      <c r="H145" s="26">
        <v>0</v>
      </c>
      <c r="I145" s="26">
        <v>123</v>
      </c>
      <c r="J145" s="26">
        <v>1755</v>
      </c>
      <c r="K145" s="26">
        <v>0</v>
      </c>
      <c r="L145" s="26">
        <v>489</v>
      </c>
    </row>
    <row r="146" spans="1:12" s="7" customFormat="1" ht="12.75">
      <c r="A146" s="32" t="s">
        <v>9</v>
      </c>
      <c r="B146" s="63" t="s">
        <v>267</v>
      </c>
      <c r="C146" s="32" t="s">
        <v>268</v>
      </c>
      <c r="D146" s="26">
        <v>0</v>
      </c>
      <c r="E146" s="26">
        <v>0</v>
      </c>
      <c r="F146" s="26">
        <v>140</v>
      </c>
      <c r="G146" s="26">
        <v>15</v>
      </c>
      <c r="H146" s="26">
        <v>0</v>
      </c>
      <c r="I146" s="26">
        <v>18</v>
      </c>
      <c r="J146" s="26">
        <v>111</v>
      </c>
      <c r="K146" s="26">
        <v>0</v>
      </c>
      <c r="L146" s="26">
        <v>152</v>
      </c>
    </row>
    <row r="147" spans="1:12" s="7" customFormat="1" ht="12.75">
      <c r="A147" s="32" t="s">
        <v>9</v>
      </c>
      <c r="B147" s="63" t="s">
        <v>269</v>
      </c>
      <c r="C147" s="32" t="s">
        <v>270</v>
      </c>
      <c r="D147" s="26">
        <v>3053</v>
      </c>
      <c r="E147" s="26">
        <v>0</v>
      </c>
      <c r="F147" s="26">
        <v>438</v>
      </c>
      <c r="G147" s="26">
        <v>7</v>
      </c>
      <c r="H147" s="26">
        <v>0</v>
      </c>
      <c r="I147" s="26">
        <v>56</v>
      </c>
      <c r="J147" s="26">
        <v>2573</v>
      </c>
      <c r="K147" s="26">
        <v>0</v>
      </c>
      <c r="L147" s="26">
        <v>475</v>
      </c>
    </row>
    <row r="148" spans="1:12" s="7" customFormat="1" ht="12.75">
      <c r="A148" s="32" t="s">
        <v>9</v>
      </c>
      <c r="B148" s="63" t="s">
        <v>271</v>
      </c>
      <c r="C148" s="32" t="s">
        <v>272</v>
      </c>
      <c r="D148" s="26">
        <v>282</v>
      </c>
      <c r="E148" s="26">
        <v>0</v>
      </c>
      <c r="F148" s="26">
        <v>24</v>
      </c>
      <c r="G148" s="26">
        <v>3</v>
      </c>
      <c r="H148" s="26">
        <v>0</v>
      </c>
      <c r="I148" s="26">
        <v>0</v>
      </c>
      <c r="J148" s="26">
        <v>120</v>
      </c>
      <c r="K148" s="26">
        <v>0</v>
      </c>
      <c r="L148" s="26">
        <v>0</v>
      </c>
    </row>
    <row r="149" spans="1:12" s="7" customFormat="1" ht="12.75">
      <c r="A149" s="32" t="s">
        <v>9</v>
      </c>
      <c r="B149" s="63" t="s">
        <v>437</v>
      </c>
      <c r="C149" s="32" t="s">
        <v>438</v>
      </c>
      <c r="D149" s="26">
        <v>6</v>
      </c>
      <c r="E149" s="26">
        <v>0</v>
      </c>
      <c r="F149" s="26">
        <v>0</v>
      </c>
      <c r="G149" s="26">
        <v>47</v>
      </c>
      <c r="H149" s="26">
        <v>0</v>
      </c>
      <c r="I149" s="26">
        <v>0</v>
      </c>
      <c r="J149" s="26">
        <v>478</v>
      </c>
      <c r="K149" s="26">
        <v>0</v>
      </c>
      <c r="L149" s="26">
        <v>86</v>
      </c>
    </row>
    <row r="150" spans="1:12" s="7" customFormat="1" ht="12.75">
      <c r="A150" s="32" t="s">
        <v>9</v>
      </c>
      <c r="B150" s="63" t="s">
        <v>273</v>
      </c>
      <c r="C150" s="32" t="s">
        <v>274</v>
      </c>
      <c r="D150" s="26">
        <v>4940</v>
      </c>
      <c r="E150" s="26">
        <v>0</v>
      </c>
      <c r="F150" s="26">
        <v>165</v>
      </c>
      <c r="G150" s="26">
        <v>594</v>
      </c>
      <c r="H150" s="26">
        <v>0</v>
      </c>
      <c r="I150" s="26">
        <v>2</v>
      </c>
      <c r="J150" s="26">
        <v>4121</v>
      </c>
      <c r="K150" s="26">
        <v>0</v>
      </c>
      <c r="L150" s="26">
        <v>167</v>
      </c>
    </row>
    <row r="151" spans="1:12" s="7" customFormat="1" ht="12.75">
      <c r="A151" s="32" t="s">
        <v>9</v>
      </c>
      <c r="B151" s="63" t="s">
        <v>275</v>
      </c>
      <c r="C151" s="32" t="s">
        <v>494</v>
      </c>
      <c r="D151" s="26">
        <v>1251</v>
      </c>
      <c r="E151" s="26">
        <v>0</v>
      </c>
      <c r="F151" s="26">
        <v>222</v>
      </c>
      <c r="G151" s="26">
        <v>11</v>
      </c>
      <c r="H151" s="26">
        <v>0</v>
      </c>
      <c r="I151" s="26">
        <v>4</v>
      </c>
      <c r="J151" s="26">
        <v>1236</v>
      </c>
      <c r="K151" s="26">
        <v>0</v>
      </c>
      <c r="L151" s="26">
        <v>251</v>
      </c>
    </row>
    <row r="152" spans="1:12" s="7" customFormat="1" ht="12.75">
      <c r="A152" s="32" t="s">
        <v>9</v>
      </c>
      <c r="B152" s="63" t="s">
        <v>277</v>
      </c>
      <c r="C152" s="32" t="s">
        <v>278</v>
      </c>
      <c r="D152" s="26">
        <v>26308</v>
      </c>
      <c r="E152" s="26">
        <v>0</v>
      </c>
      <c r="F152" s="26">
        <v>1055</v>
      </c>
      <c r="G152" s="26">
        <v>1429</v>
      </c>
      <c r="H152" s="26">
        <v>0</v>
      </c>
      <c r="I152" s="26">
        <v>254</v>
      </c>
      <c r="J152" s="26">
        <v>26187</v>
      </c>
      <c r="K152" s="26">
        <v>2</v>
      </c>
      <c r="L152" s="26">
        <v>1223</v>
      </c>
    </row>
    <row r="153" spans="1:12" s="7" customFormat="1" ht="12.75">
      <c r="A153" s="32" t="s">
        <v>9</v>
      </c>
      <c r="B153" s="63" t="s">
        <v>279</v>
      </c>
      <c r="C153" s="32" t="s">
        <v>280</v>
      </c>
      <c r="D153" s="26">
        <v>210</v>
      </c>
      <c r="E153" s="26">
        <v>0</v>
      </c>
      <c r="F153" s="26">
        <v>1573</v>
      </c>
      <c r="G153" s="26">
        <v>0</v>
      </c>
      <c r="H153" s="26">
        <v>0</v>
      </c>
      <c r="I153" s="26">
        <v>411</v>
      </c>
      <c r="J153" s="26">
        <v>368</v>
      </c>
      <c r="K153" s="26">
        <v>0</v>
      </c>
      <c r="L153" s="26">
        <v>2077</v>
      </c>
    </row>
    <row r="154" spans="1:12" s="7" customFormat="1" ht="12.75">
      <c r="A154" s="32" t="s">
        <v>9</v>
      </c>
      <c r="B154" s="63" t="s">
        <v>281</v>
      </c>
      <c r="C154" s="32" t="s">
        <v>282</v>
      </c>
      <c r="D154" s="26">
        <v>3772</v>
      </c>
      <c r="E154" s="26">
        <v>0</v>
      </c>
      <c r="F154" s="26">
        <v>326</v>
      </c>
      <c r="G154" s="26">
        <v>9</v>
      </c>
      <c r="H154" s="26">
        <v>0</v>
      </c>
      <c r="I154" s="26">
        <v>40</v>
      </c>
      <c r="J154" s="26">
        <v>3466</v>
      </c>
      <c r="K154" s="26">
        <v>0</v>
      </c>
      <c r="L154" s="26">
        <v>273</v>
      </c>
    </row>
    <row r="155" spans="1:12" s="7" customFormat="1" ht="12.75">
      <c r="A155" s="32" t="s">
        <v>9</v>
      </c>
      <c r="B155" s="63" t="s">
        <v>283</v>
      </c>
      <c r="C155" s="32" t="s">
        <v>284</v>
      </c>
      <c r="D155" s="26">
        <v>1840</v>
      </c>
      <c r="E155" s="26">
        <v>0</v>
      </c>
      <c r="F155" s="26">
        <v>422</v>
      </c>
      <c r="G155" s="26">
        <v>64</v>
      </c>
      <c r="H155" s="26">
        <v>0</v>
      </c>
      <c r="I155" s="26">
        <v>106</v>
      </c>
      <c r="J155" s="26">
        <v>1678</v>
      </c>
      <c r="K155" s="26">
        <v>2</v>
      </c>
      <c r="L155" s="26">
        <v>513</v>
      </c>
    </row>
    <row r="156" spans="1:12" s="7" customFormat="1" ht="12.75">
      <c r="A156" s="32" t="s">
        <v>9</v>
      </c>
      <c r="B156" s="63" t="s">
        <v>285</v>
      </c>
      <c r="C156" s="32" t="s">
        <v>286</v>
      </c>
      <c r="D156" s="26">
        <v>3512</v>
      </c>
      <c r="E156" s="26">
        <v>0</v>
      </c>
      <c r="F156" s="26">
        <v>467</v>
      </c>
      <c r="G156" s="26">
        <v>248</v>
      </c>
      <c r="H156" s="26">
        <v>0</v>
      </c>
      <c r="I156" s="26">
        <v>126</v>
      </c>
      <c r="J156" s="26">
        <v>3454</v>
      </c>
      <c r="K156" s="26">
        <v>11</v>
      </c>
      <c r="L156" s="26">
        <v>561</v>
      </c>
    </row>
    <row r="157" spans="1:12" s="7" customFormat="1" ht="12.75">
      <c r="A157" s="32" t="s">
        <v>9</v>
      </c>
      <c r="B157" s="63" t="s">
        <v>287</v>
      </c>
      <c r="C157" s="32" t="s">
        <v>288</v>
      </c>
      <c r="D157" s="26">
        <v>3532</v>
      </c>
      <c r="E157" s="26">
        <v>0</v>
      </c>
      <c r="F157" s="26">
        <v>472</v>
      </c>
      <c r="G157" s="26">
        <v>196</v>
      </c>
      <c r="H157" s="26">
        <v>0</v>
      </c>
      <c r="I157" s="26">
        <v>24</v>
      </c>
      <c r="J157" s="26">
        <v>4040</v>
      </c>
      <c r="K157" s="26">
        <v>0</v>
      </c>
      <c r="L157" s="26">
        <v>511</v>
      </c>
    </row>
    <row r="158" spans="1:12" s="7" customFormat="1" ht="12.75">
      <c r="A158" s="32" t="s">
        <v>9</v>
      </c>
      <c r="B158" s="63" t="s">
        <v>289</v>
      </c>
      <c r="C158" s="32" t="s">
        <v>290</v>
      </c>
      <c r="D158" s="26">
        <v>3998</v>
      </c>
      <c r="E158" s="26">
        <v>0</v>
      </c>
      <c r="F158" s="26">
        <v>318</v>
      </c>
      <c r="G158" s="26">
        <v>211</v>
      </c>
      <c r="H158" s="26">
        <v>0</v>
      </c>
      <c r="I158" s="26">
        <v>16</v>
      </c>
      <c r="J158" s="26">
        <v>5619</v>
      </c>
      <c r="K158" s="26">
        <v>0</v>
      </c>
      <c r="L158" s="26">
        <v>405</v>
      </c>
    </row>
    <row r="159" spans="1:12" s="7" customFormat="1" ht="12.75">
      <c r="A159" s="32" t="s">
        <v>9</v>
      </c>
      <c r="B159" s="63" t="s">
        <v>291</v>
      </c>
      <c r="C159" s="32" t="s">
        <v>292</v>
      </c>
      <c r="D159" s="26">
        <v>183</v>
      </c>
      <c r="E159" s="26">
        <v>0</v>
      </c>
      <c r="F159" s="26">
        <v>0</v>
      </c>
      <c r="G159" s="26">
        <v>78</v>
      </c>
      <c r="H159" s="26">
        <v>0</v>
      </c>
      <c r="I159" s="26">
        <v>3</v>
      </c>
      <c r="J159" s="26">
        <v>204</v>
      </c>
      <c r="K159" s="26">
        <v>0</v>
      </c>
      <c r="L159" s="26">
        <v>0</v>
      </c>
    </row>
    <row r="160" spans="1:12" s="7" customFormat="1" ht="12.75">
      <c r="A160" s="32" t="s">
        <v>9</v>
      </c>
      <c r="B160" s="63" t="s">
        <v>293</v>
      </c>
      <c r="C160" s="32" t="s">
        <v>294</v>
      </c>
      <c r="D160" s="26">
        <v>376</v>
      </c>
      <c r="E160" s="26">
        <v>0</v>
      </c>
      <c r="F160" s="26">
        <v>10</v>
      </c>
      <c r="G160" s="26">
        <v>0</v>
      </c>
      <c r="H160" s="26">
        <v>0</v>
      </c>
      <c r="I160" s="26">
        <v>4</v>
      </c>
      <c r="J160" s="26">
        <v>527</v>
      </c>
      <c r="K160" s="26">
        <v>0</v>
      </c>
      <c r="L160" s="26">
        <v>12</v>
      </c>
    </row>
    <row r="161" spans="1:12" s="7" customFormat="1" ht="12.75">
      <c r="A161" s="32" t="s">
        <v>9</v>
      </c>
      <c r="B161" s="63" t="s">
        <v>295</v>
      </c>
      <c r="C161" s="32" t="s">
        <v>296</v>
      </c>
      <c r="D161" s="26">
        <v>2280</v>
      </c>
      <c r="E161" s="26">
        <v>0</v>
      </c>
      <c r="F161" s="26">
        <v>512</v>
      </c>
      <c r="G161" s="26">
        <v>142</v>
      </c>
      <c r="H161" s="26">
        <v>0</v>
      </c>
      <c r="I161" s="26">
        <v>110</v>
      </c>
      <c r="J161" s="26">
        <v>2608</v>
      </c>
      <c r="K161" s="26">
        <v>0</v>
      </c>
      <c r="L161" s="26">
        <v>464</v>
      </c>
    </row>
    <row r="162" spans="1:12" s="7" customFormat="1" ht="12.75">
      <c r="A162" s="32" t="s">
        <v>9</v>
      </c>
      <c r="B162" s="63" t="s">
        <v>297</v>
      </c>
      <c r="C162" s="32" t="s">
        <v>298</v>
      </c>
      <c r="D162" s="26">
        <v>12478</v>
      </c>
      <c r="E162" s="26">
        <v>15</v>
      </c>
      <c r="F162" s="26">
        <v>1164</v>
      </c>
      <c r="G162" s="26">
        <v>1012</v>
      </c>
      <c r="H162" s="26">
        <v>0</v>
      </c>
      <c r="I162" s="26">
        <v>200</v>
      </c>
      <c r="J162" s="26">
        <v>12617</v>
      </c>
      <c r="K162" s="26">
        <v>0</v>
      </c>
      <c r="L162" s="26">
        <v>1202</v>
      </c>
    </row>
    <row r="163" spans="1:12" s="7" customFormat="1" ht="12.75">
      <c r="A163" s="32" t="s">
        <v>9</v>
      </c>
      <c r="B163" s="63" t="s">
        <v>299</v>
      </c>
      <c r="C163" s="32" t="s">
        <v>300</v>
      </c>
      <c r="D163" s="26">
        <v>1897</v>
      </c>
      <c r="E163" s="26">
        <v>3</v>
      </c>
      <c r="F163" s="26">
        <v>890</v>
      </c>
      <c r="G163" s="26">
        <v>159</v>
      </c>
      <c r="H163" s="26">
        <v>0</v>
      </c>
      <c r="I163" s="26">
        <v>90</v>
      </c>
      <c r="J163" s="26">
        <v>2981</v>
      </c>
      <c r="K163" s="26">
        <v>5</v>
      </c>
      <c r="L163" s="26">
        <v>996</v>
      </c>
    </row>
    <row r="164" spans="1:12" s="7" customFormat="1" ht="12.75">
      <c r="A164" s="32" t="s">
        <v>9</v>
      </c>
      <c r="B164" s="63" t="s">
        <v>301</v>
      </c>
      <c r="C164" s="32" t="s">
        <v>302</v>
      </c>
      <c r="D164" s="26">
        <v>1253</v>
      </c>
      <c r="E164" s="26">
        <v>4</v>
      </c>
      <c r="F164" s="26">
        <v>135</v>
      </c>
      <c r="G164" s="26"/>
      <c r="H164" s="26"/>
      <c r="I164" s="26"/>
      <c r="J164" s="26">
        <v>1408</v>
      </c>
      <c r="K164" s="26">
        <v>0</v>
      </c>
      <c r="L164" s="26">
        <v>67</v>
      </c>
    </row>
    <row r="165" spans="1:12" s="7" customFormat="1" ht="12.75">
      <c r="A165" s="32" t="s">
        <v>9</v>
      </c>
      <c r="B165" s="63" t="s">
        <v>303</v>
      </c>
      <c r="C165" s="32" t="s">
        <v>304</v>
      </c>
      <c r="D165" s="26">
        <v>22253</v>
      </c>
      <c r="E165" s="26">
        <v>6</v>
      </c>
      <c r="F165" s="26">
        <v>2719</v>
      </c>
      <c r="G165" s="26">
        <v>1551</v>
      </c>
      <c r="H165" s="26">
        <v>3</v>
      </c>
      <c r="I165" s="26">
        <v>481</v>
      </c>
      <c r="J165" s="26">
        <v>29966</v>
      </c>
      <c r="K165" s="26">
        <v>8</v>
      </c>
      <c r="L165" s="26">
        <v>2882</v>
      </c>
    </row>
    <row r="166" spans="1:12" s="7" customFormat="1" ht="12.75">
      <c r="A166" s="32" t="s">
        <v>9</v>
      </c>
      <c r="B166" s="63" t="s">
        <v>305</v>
      </c>
      <c r="C166" s="32" t="s">
        <v>306</v>
      </c>
      <c r="D166" s="26">
        <v>3240</v>
      </c>
      <c r="E166" s="26">
        <v>0</v>
      </c>
      <c r="F166" s="26">
        <v>716</v>
      </c>
      <c r="G166" s="26">
        <v>141</v>
      </c>
      <c r="H166" s="26">
        <v>0</v>
      </c>
      <c r="I166" s="26">
        <v>190</v>
      </c>
      <c r="J166" s="26">
        <v>3478</v>
      </c>
      <c r="K166" s="26">
        <v>0</v>
      </c>
      <c r="L166" s="26">
        <v>818</v>
      </c>
    </row>
    <row r="167" spans="1:12" s="7" customFormat="1" ht="12.75">
      <c r="A167" s="32" t="s">
        <v>9</v>
      </c>
      <c r="B167" s="63" t="s">
        <v>307</v>
      </c>
      <c r="C167" s="32" t="s">
        <v>308</v>
      </c>
      <c r="D167" s="26">
        <v>6141</v>
      </c>
      <c r="E167" s="26">
        <v>21</v>
      </c>
      <c r="F167" s="26">
        <v>700</v>
      </c>
      <c r="G167" s="26">
        <v>355</v>
      </c>
      <c r="H167" s="26">
        <v>0</v>
      </c>
      <c r="I167" s="26">
        <v>87</v>
      </c>
      <c r="J167" s="26">
        <v>5875</v>
      </c>
      <c r="K167" s="26">
        <v>7</v>
      </c>
      <c r="L167" s="26">
        <v>465</v>
      </c>
    </row>
    <row r="168" spans="1:12" s="7" customFormat="1" ht="12.75">
      <c r="A168" s="32" t="s">
        <v>9</v>
      </c>
      <c r="B168" s="63" t="s">
        <v>309</v>
      </c>
      <c r="C168" s="32" t="s">
        <v>310</v>
      </c>
      <c r="D168" s="26">
        <v>0</v>
      </c>
      <c r="E168" s="26">
        <v>0</v>
      </c>
      <c r="F168" s="26">
        <v>44</v>
      </c>
      <c r="G168" s="26">
        <v>0</v>
      </c>
      <c r="H168" s="26">
        <v>0</v>
      </c>
      <c r="I168" s="26">
        <v>10</v>
      </c>
      <c r="J168" s="26">
        <v>39</v>
      </c>
      <c r="K168" s="26">
        <v>0</v>
      </c>
      <c r="L168" s="26">
        <v>58</v>
      </c>
    </row>
    <row r="169" spans="1:12" s="7" customFormat="1" ht="12.75">
      <c r="A169" s="32" t="s">
        <v>9</v>
      </c>
      <c r="B169" s="63" t="s">
        <v>311</v>
      </c>
      <c r="C169" s="32" t="s">
        <v>312</v>
      </c>
      <c r="D169" s="26">
        <v>2757</v>
      </c>
      <c r="E169" s="26">
        <v>0</v>
      </c>
      <c r="F169" s="26">
        <v>736</v>
      </c>
      <c r="G169" s="26">
        <v>214</v>
      </c>
      <c r="H169" s="26">
        <v>0</v>
      </c>
      <c r="I169" s="26">
        <v>318</v>
      </c>
      <c r="J169" s="26">
        <v>2999</v>
      </c>
      <c r="K169" s="26">
        <v>12</v>
      </c>
      <c r="L169" s="26">
        <v>608</v>
      </c>
    </row>
    <row r="170" spans="1:12" s="7" customFormat="1" ht="12.75">
      <c r="A170" s="32" t="s">
        <v>9</v>
      </c>
      <c r="B170" s="63" t="s">
        <v>313</v>
      </c>
      <c r="C170" s="32" t="s">
        <v>314</v>
      </c>
      <c r="D170" s="26">
        <v>8</v>
      </c>
      <c r="E170" s="26">
        <v>1</v>
      </c>
      <c r="F170" s="26">
        <v>123</v>
      </c>
      <c r="G170" s="26">
        <v>148</v>
      </c>
      <c r="H170" s="26">
        <v>8</v>
      </c>
      <c r="I170" s="26">
        <v>76</v>
      </c>
      <c r="J170" s="26">
        <v>592</v>
      </c>
      <c r="K170" s="26">
        <v>0</v>
      </c>
      <c r="L170" s="26">
        <v>82</v>
      </c>
    </row>
    <row r="171" spans="1:12" s="7" customFormat="1" ht="12.75">
      <c r="A171" s="32" t="s">
        <v>9</v>
      </c>
      <c r="B171" s="63" t="s">
        <v>315</v>
      </c>
      <c r="C171" s="32" t="s">
        <v>316</v>
      </c>
      <c r="D171" s="26">
        <v>7393</v>
      </c>
      <c r="E171" s="26">
        <v>6</v>
      </c>
      <c r="F171" s="26">
        <v>519</v>
      </c>
      <c r="G171" s="26">
        <v>701</v>
      </c>
      <c r="H171" s="26">
        <v>0</v>
      </c>
      <c r="I171" s="26">
        <v>76</v>
      </c>
      <c r="J171" s="26">
        <v>7978</v>
      </c>
      <c r="K171" s="26">
        <v>7</v>
      </c>
      <c r="L171" s="26">
        <v>489</v>
      </c>
    </row>
    <row r="172" spans="1:12" s="7" customFormat="1" ht="12.75">
      <c r="A172" s="32" t="s">
        <v>9</v>
      </c>
      <c r="B172" s="63" t="s">
        <v>317</v>
      </c>
      <c r="C172" s="32" t="s">
        <v>318</v>
      </c>
      <c r="D172" s="26">
        <v>66</v>
      </c>
      <c r="E172" s="26">
        <v>0</v>
      </c>
      <c r="F172" s="26">
        <v>4</v>
      </c>
      <c r="G172" s="26"/>
      <c r="H172" s="26"/>
      <c r="I172" s="26"/>
      <c r="J172" s="26">
        <v>16</v>
      </c>
      <c r="K172" s="26">
        <v>0</v>
      </c>
      <c r="L172" s="26">
        <v>8</v>
      </c>
    </row>
    <row r="173" spans="1:12" s="7" customFormat="1" ht="12.75">
      <c r="A173" s="32" t="s">
        <v>9</v>
      </c>
      <c r="B173" s="63" t="s">
        <v>319</v>
      </c>
      <c r="C173" s="32" t="s">
        <v>320</v>
      </c>
      <c r="D173" s="26">
        <v>16632</v>
      </c>
      <c r="E173" s="26">
        <v>3</v>
      </c>
      <c r="F173" s="26">
        <v>3016</v>
      </c>
      <c r="G173" s="26">
        <v>1281</v>
      </c>
      <c r="H173" s="26">
        <v>0</v>
      </c>
      <c r="I173" s="26">
        <v>300</v>
      </c>
      <c r="J173" s="26">
        <v>19013</v>
      </c>
      <c r="K173" s="26">
        <v>393</v>
      </c>
      <c r="L173" s="26">
        <v>3344</v>
      </c>
    </row>
    <row r="174" spans="1:12" s="7" customFormat="1" ht="12.75">
      <c r="A174" s="32" t="s">
        <v>9</v>
      </c>
      <c r="B174" s="63" t="s">
        <v>321</v>
      </c>
      <c r="C174" s="32" t="s">
        <v>322</v>
      </c>
      <c r="D174" s="26">
        <v>2440</v>
      </c>
      <c r="E174" s="26">
        <v>0</v>
      </c>
      <c r="F174" s="26">
        <v>19</v>
      </c>
      <c r="G174" s="26">
        <v>137</v>
      </c>
      <c r="H174" s="26">
        <v>0</v>
      </c>
      <c r="I174" s="26">
        <v>0</v>
      </c>
      <c r="J174" s="26">
        <v>4093</v>
      </c>
      <c r="K174" s="26">
        <v>0</v>
      </c>
      <c r="L174" s="26">
        <v>64</v>
      </c>
    </row>
    <row r="175" spans="1:12" s="7" customFormat="1" ht="12.75">
      <c r="A175" s="32" t="s">
        <v>9</v>
      </c>
      <c r="B175" s="63" t="s">
        <v>323</v>
      </c>
      <c r="C175" s="32" t="s">
        <v>324</v>
      </c>
      <c r="D175" s="26">
        <v>1199</v>
      </c>
      <c r="E175" s="26">
        <v>3</v>
      </c>
      <c r="F175" s="26">
        <v>193</v>
      </c>
      <c r="G175" s="26">
        <v>0</v>
      </c>
      <c r="H175" s="26">
        <v>0</v>
      </c>
      <c r="I175" s="26">
        <v>8</v>
      </c>
      <c r="J175" s="26">
        <v>1019</v>
      </c>
      <c r="K175" s="26">
        <v>3</v>
      </c>
      <c r="L175" s="26">
        <v>177</v>
      </c>
    </row>
    <row r="176" spans="1:12" s="7" customFormat="1" ht="12.75">
      <c r="A176" s="32" t="s">
        <v>9</v>
      </c>
      <c r="B176" s="63" t="s">
        <v>325</v>
      </c>
      <c r="C176" s="32" t="s">
        <v>326</v>
      </c>
      <c r="D176" s="26">
        <v>5185</v>
      </c>
      <c r="E176" s="26">
        <v>3</v>
      </c>
      <c r="F176" s="26">
        <v>626</v>
      </c>
      <c r="G176" s="26">
        <v>86</v>
      </c>
      <c r="H176" s="26">
        <v>0</v>
      </c>
      <c r="I176" s="26">
        <v>26</v>
      </c>
      <c r="J176" s="26">
        <v>4927</v>
      </c>
      <c r="K176" s="26">
        <v>0</v>
      </c>
      <c r="L176" s="26">
        <v>563</v>
      </c>
    </row>
    <row r="177" spans="1:12" s="7" customFormat="1" ht="12.75">
      <c r="A177" s="32" t="s">
        <v>9</v>
      </c>
      <c r="B177" s="63" t="s">
        <v>327</v>
      </c>
      <c r="C177" s="32" t="s">
        <v>328</v>
      </c>
      <c r="D177" s="26">
        <v>114</v>
      </c>
      <c r="E177" s="26">
        <v>0</v>
      </c>
      <c r="F177" s="26">
        <v>0</v>
      </c>
      <c r="G177" s="26">
        <v>30</v>
      </c>
      <c r="H177" s="26">
        <v>0</v>
      </c>
      <c r="I177" s="26">
        <v>0</v>
      </c>
      <c r="J177" s="26"/>
      <c r="K177" s="26"/>
      <c r="L177" s="26"/>
    </row>
    <row r="178" spans="1:12" s="7" customFormat="1" ht="12.75">
      <c r="A178" s="32" t="s">
        <v>9</v>
      </c>
      <c r="B178" s="63" t="s">
        <v>329</v>
      </c>
      <c r="C178" s="32" t="s">
        <v>330</v>
      </c>
      <c r="D178" s="26">
        <v>11258</v>
      </c>
      <c r="E178" s="26">
        <v>14</v>
      </c>
      <c r="F178" s="26">
        <v>674</v>
      </c>
      <c r="G178" s="26">
        <v>1123</v>
      </c>
      <c r="H178" s="26">
        <v>0</v>
      </c>
      <c r="I178" s="26">
        <v>108</v>
      </c>
      <c r="J178" s="26">
        <v>13547</v>
      </c>
      <c r="K178" s="26">
        <v>16</v>
      </c>
      <c r="L178" s="26">
        <v>793</v>
      </c>
    </row>
    <row r="179" spans="1:12" s="7" customFormat="1" ht="12.75">
      <c r="A179" s="32" t="s">
        <v>9</v>
      </c>
      <c r="B179" s="63" t="s">
        <v>331</v>
      </c>
      <c r="C179" s="32" t="s">
        <v>332</v>
      </c>
      <c r="D179" s="26">
        <v>11274</v>
      </c>
      <c r="E179" s="26">
        <v>0</v>
      </c>
      <c r="F179" s="26">
        <v>456</v>
      </c>
      <c r="G179" s="26">
        <v>655</v>
      </c>
      <c r="H179" s="26">
        <v>0</v>
      </c>
      <c r="I179" s="26">
        <v>141</v>
      </c>
      <c r="J179" s="26">
        <v>11729</v>
      </c>
      <c r="K179" s="26">
        <v>0</v>
      </c>
      <c r="L179" s="26">
        <v>494</v>
      </c>
    </row>
    <row r="180" spans="1:12" s="7" customFormat="1" ht="12.75">
      <c r="A180" s="32" t="s">
        <v>9</v>
      </c>
      <c r="B180" s="63" t="s">
        <v>333</v>
      </c>
      <c r="C180" s="32" t="s">
        <v>334</v>
      </c>
      <c r="D180" s="26">
        <v>664</v>
      </c>
      <c r="E180" s="26">
        <v>0</v>
      </c>
      <c r="F180" s="26">
        <v>84</v>
      </c>
      <c r="G180" s="26">
        <v>0</v>
      </c>
      <c r="H180" s="26">
        <v>0</v>
      </c>
      <c r="I180" s="26">
        <v>4</v>
      </c>
      <c r="J180" s="26">
        <v>713</v>
      </c>
      <c r="K180" s="26">
        <v>0</v>
      </c>
      <c r="L180" s="26">
        <v>70</v>
      </c>
    </row>
    <row r="181" spans="1:12" s="7" customFormat="1" ht="12.75">
      <c r="A181" s="32" t="s">
        <v>9</v>
      </c>
      <c r="B181" s="63" t="s">
        <v>335</v>
      </c>
      <c r="C181" s="32" t="s">
        <v>336</v>
      </c>
      <c r="D181" s="26">
        <v>3281</v>
      </c>
      <c r="E181" s="26">
        <v>12</v>
      </c>
      <c r="F181" s="26">
        <v>508</v>
      </c>
      <c r="G181" s="26">
        <v>340</v>
      </c>
      <c r="H181" s="26">
        <v>8</v>
      </c>
      <c r="I181" s="26">
        <v>90</v>
      </c>
      <c r="J181" s="26">
        <v>3024</v>
      </c>
      <c r="K181" s="26">
        <v>0</v>
      </c>
      <c r="L181" s="26">
        <v>692</v>
      </c>
    </row>
    <row r="182" spans="1:12" s="7" customFormat="1" ht="12.75">
      <c r="A182" s="32" t="s">
        <v>9</v>
      </c>
      <c r="B182" s="63" t="s">
        <v>337</v>
      </c>
      <c r="C182" s="32" t="s">
        <v>338</v>
      </c>
      <c r="D182" s="26">
        <v>18</v>
      </c>
      <c r="E182" s="26">
        <v>0</v>
      </c>
      <c r="F182" s="26">
        <v>95</v>
      </c>
      <c r="G182" s="26">
        <v>264</v>
      </c>
      <c r="H182" s="26">
        <v>0</v>
      </c>
      <c r="I182" s="26">
        <v>67</v>
      </c>
      <c r="J182" s="26">
        <v>14</v>
      </c>
      <c r="K182" s="26">
        <v>0</v>
      </c>
      <c r="L182" s="26">
        <v>69</v>
      </c>
    </row>
    <row r="183" spans="1:12" s="7" customFormat="1" ht="12.75">
      <c r="A183" s="32" t="s">
        <v>9</v>
      </c>
      <c r="B183" s="63" t="s">
        <v>339</v>
      </c>
      <c r="C183" s="32" t="s">
        <v>340</v>
      </c>
      <c r="D183" s="26">
        <v>1688</v>
      </c>
      <c r="E183" s="26">
        <v>1</v>
      </c>
      <c r="F183" s="26">
        <v>1481</v>
      </c>
      <c r="G183" s="26">
        <v>219</v>
      </c>
      <c r="H183" s="26">
        <v>18</v>
      </c>
      <c r="I183" s="26">
        <v>590</v>
      </c>
      <c r="J183" s="26">
        <v>1877</v>
      </c>
      <c r="K183" s="26">
        <v>7</v>
      </c>
      <c r="L183" s="26">
        <v>1442</v>
      </c>
    </row>
    <row r="184" spans="1:12" s="7" customFormat="1" ht="12.75">
      <c r="A184" s="32" t="s">
        <v>9</v>
      </c>
      <c r="B184" s="63" t="s">
        <v>341</v>
      </c>
      <c r="C184" s="32" t="s">
        <v>342</v>
      </c>
      <c r="D184" s="26">
        <v>11264</v>
      </c>
      <c r="E184" s="26">
        <v>2</v>
      </c>
      <c r="F184" s="26">
        <v>3419</v>
      </c>
      <c r="G184" s="26">
        <v>355</v>
      </c>
      <c r="H184" s="26">
        <v>0</v>
      </c>
      <c r="I184" s="26">
        <v>1463</v>
      </c>
      <c r="J184" s="26">
        <v>16076</v>
      </c>
      <c r="K184" s="26">
        <v>3</v>
      </c>
      <c r="L184" s="26">
        <v>3763</v>
      </c>
    </row>
    <row r="185" spans="1:12" s="7" customFormat="1" ht="12.75">
      <c r="A185" s="32" t="s">
        <v>9</v>
      </c>
      <c r="B185" s="63" t="s">
        <v>343</v>
      </c>
      <c r="C185" s="32" t="s">
        <v>344</v>
      </c>
      <c r="D185" s="26">
        <v>1891</v>
      </c>
      <c r="E185" s="26">
        <v>0</v>
      </c>
      <c r="F185" s="26">
        <v>944</v>
      </c>
      <c r="G185" s="26">
        <v>51</v>
      </c>
      <c r="H185" s="26">
        <v>0</v>
      </c>
      <c r="I185" s="26">
        <v>538</v>
      </c>
      <c r="J185" s="26">
        <v>1892</v>
      </c>
      <c r="K185" s="26">
        <v>0</v>
      </c>
      <c r="L185" s="26">
        <v>1070</v>
      </c>
    </row>
    <row r="186" spans="1:12" s="7" customFormat="1" ht="12.75">
      <c r="A186" s="32" t="s">
        <v>9</v>
      </c>
      <c r="B186" s="63" t="s">
        <v>345</v>
      </c>
      <c r="C186" s="32" t="s">
        <v>346</v>
      </c>
      <c r="D186" s="26">
        <v>2397</v>
      </c>
      <c r="E186" s="26">
        <v>0</v>
      </c>
      <c r="F186" s="26">
        <v>0</v>
      </c>
      <c r="G186" s="26">
        <v>373</v>
      </c>
      <c r="H186" s="26">
        <v>0</v>
      </c>
      <c r="I186" s="26">
        <v>0</v>
      </c>
      <c r="J186" s="26">
        <v>1898</v>
      </c>
      <c r="K186" s="26">
        <v>0</v>
      </c>
      <c r="L186" s="26">
        <v>0</v>
      </c>
    </row>
    <row r="187" spans="1:12" s="7" customFormat="1" ht="12.75">
      <c r="A187" s="32" t="s">
        <v>9</v>
      </c>
      <c r="B187" s="63" t="s">
        <v>347</v>
      </c>
      <c r="C187" s="32" t="s">
        <v>348</v>
      </c>
      <c r="D187" s="26">
        <v>40</v>
      </c>
      <c r="E187" s="26">
        <v>0</v>
      </c>
      <c r="F187" s="26">
        <v>0</v>
      </c>
      <c r="G187" s="26"/>
      <c r="H187" s="26"/>
      <c r="I187" s="26"/>
      <c r="J187" s="26">
        <v>435</v>
      </c>
      <c r="K187" s="26">
        <v>0</v>
      </c>
      <c r="L187" s="26">
        <v>22</v>
      </c>
    </row>
    <row r="188" spans="1:12" s="7" customFormat="1" ht="12.75">
      <c r="A188" s="32" t="s">
        <v>9</v>
      </c>
      <c r="B188" s="63" t="s">
        <v>349</v>
      </c>
      <c r="C188" s="32" t="s">
        <v>350</v>
      </c>
      <c r="D188" s="26">
        <v>5928</v>
      </c>
      <c r="E188" s="26">
        <v>3</v>
      </c>
      <c r="F188" s="26">
        <v>293</v>
      </c>
      <c r="G188" s="26">
        <v>408</v>
      </c>
      <c r="H188" s="26">
        <v>0</v>
      </c>
      <c r="I188" s="26">
        <v>53</v>
      </c>
      <c r="J188" s="26">
        <v>5716</v>
      </c>
      <c r="K188" s="26">
        <v>3</v>
      </c>
      <c r="L188" s="26">
        <v>326</v>
      </c>
    </row>
    <row r="189" spans="1:12" s="7" customFormat="1" ht="12.75">
      <c r="A189" s="32" t="s">
        <v>9</v>
      </c>
      <c r="B189" s="63" t="s">
        <v>351</v>
      </c>
      <c r="C189" s="32" t="s">
        <v>352</v>
      </c>
      <c r="D189" s="26">
        <v>5849</v>
      </c>
      <c r="E189" s="26">
        <v>3</v>
      </c>
      <c r="F189" s="26">
        <v>737</v>
      </c>
      <c r="G189" s="26">
        <v>307</v>
      </c>
      <c r="H189" s="26">
        <v>0</v>
      </c>
      <c r="I189" s="26">
        <v>107</v>
      </c>
      <c r="J189" s="26">
        <v>6335</v>
      </c>
      <c r="K189" s="26">
        <v>0</v>
      </c>
      <c r="L189" s="26">
        <v>820</v>
      </c>
    </row>
    <row r="190" spans="1:12" s="7" customFormat="1" ht="12.75">
      <c r="A190" s="32" t="s">
        <v>9</v>
      </c>
      <c r="B190" s="63" t="s">
        <v>353</v>
      </c>
      <c r="C190" s="32" t="s">
        <v>354</v>
      </c>
      <c r="D190" s="26">
        <v>4222</v>
      </c>
      <c r="E190" s="26">
        <v>0</v>
      </c>
      <c r="F190" s="26">
        <v>393</v>
      </c>
      <c r="G190" s="26">
        <v>719</v>
      </c>
      <c r="H190" s="26">
        <v>0</v>
      </c>
      <c r="I190" s="26">
        <v>51</v>
      </c>
      <c r="J190" s="26">
        <v>3694</v>
      </c>
      <c r="K190" s="26">
        <v>0</v>
      </c>
      <c r="L190" s="26">
        <v>692</v>
      </c>
    </row>
    <row r="191" spans="1:12" s="7" customFormat="1" ht="12.75">
      <c r="A191" s="32" t="s">
        <v>9</v>
      </c>
      <c r="B191" s="63" t="s">
        <v>355</v>
      </c>
      <c r="C191" s="32" t="s">
        <v>356</v>
      </c>
      <c r="D191" s="26">
        <v>3</v>
      </c>
      <c r="E191" s="26">
        <v>0</v>
      </c>
      <c r="F191" s="26">
        <v>24</v>
      </c>
      <c r="G191" s="26"/>
      <c r="H191" s="26"/>
      <c r="I191" s="26"/>
      <c r="J191" s="26">
        <v>0</v>
      </c>
      <c r="K191" s="26">
        <v>0</v>
      </c>
      <c r="L191" s="26">
        <v>16</v>
      </c>
    </row>
    <row r="192" spans="1:12" s="7" customFormat="1" ht="12.75">
      <c r="A192" s="32" t="s">
        <v>9</v>
      </c>
      <c r="B192" s="63" t="s">
        <v>357</v>
      </c>
      <c r="C192" s="32" t="s">
        <v>358</v>
      </c>
      <c r="D192" s="26">
        <v>1854</v>
      </c>
      <c r="E192" s="26">
        <v>0</v>
      </c>
      <c r="F192" s="26">
        <v>1022</v>
      </c>
      <c r="G192" s="26">
        <v>65</v>
      </c>
      <c r="H192" s="26">
        <v>0</v>
      </c>
      <c r="I192" s="26">
        <v>203</v>
      </c>
      <c r="J192" s="26">
        <v>2664</v>
      </c>
      <c r="K192" s="26">
        <v>0</v>
      </c>
      <c r="L192" s="26">
        <v>1219</v>
      </c>
    </row>
    <row r="193" spans="1:12" s="7" customFormat="1" ht="12.75">
      <c r="A193" s="32" t="s">
        <v>9</v>
      </c>
      <c r="B193" s="63" t="s">
        <v>359</v>
      </c>
      <c r="C193" s="32" t="s">
        <v>360</v>
      </c>
      <c r="D193" s="26">
        <v>0</v>
      </c>
      <c r="E193" s="26">
        <v>99</v>
      </c>
      <c r="F193" s="26">
        <v>0</v>
      </c>
      <c r="G193" s="26"/>
      <c r="H193" s="26"/>
      <c r="I193" s="26"/>
      <c r="J193" s="26">
        <v>0</v>
      </c>
      <c r="K193" s="26">
        <v>275</v>
      </c>
      <c r="L193" s="26">
        <v>0</v>
      </c>
    </row>
    <row r="194" spans="1:12" s="7" customFormat="1" ht="12.75">
      <c r="A194" s="32" t="s">
        <v>9</v>
      </c>
      <c r="B194" s="63" t="s">
        <v>361</v>
      </c>
      <c r="C194" s="32" t="s">
        <v>362</v>
      </c>
      <c r="D194" s="26">
        <v>0</v>
      </c>
      <c r="E194" s="26">
        <v>16</v>
      </c>
      <c r="F194" s="26">
        <v>3</v>
      </c>
      <c r="G194" s="26">
        <v>0</v>
      </c>
      <c r="H194" s="26">
        <v>14</v>
      </c>
      <c r="I194" s="26">
        <v>1</v>
      </c>
      <c r="J194" s="26">
        <v>0</v>
      </c>
      <c r="K194" s="26">
        <v>0</v>
      </c>
      <c r="L194" s="26">
        <v>11</v>
      </c>
    </row>
    <row r="195" spans="1:12" s="7" customFormat="1" ht="12.75">
      <c r="A195" s="32" t="s">
        <v>9</v>
      </c>
      <c r="B195" s="63" t="s">
        <v>363</v>
      </c>
      <c r="C195" s="32" t="s">
        <v>364</v>
      </c>
      <c r="D195" s="26">
        <v>144</v>
      </c>
      <c r="E195" s="26">
        <v>1513</v>
      </c>
      <c r="F195" s="26">
        <v>192</v>
      </c>
      <c r="G195" s="26">
        <v>23</v>
      </c>
      <c r="H195" s="26">
        <v>0</v>
      </c>
      <c r="I195" s="26">
        <v>78</v>
      </c>
      <c r="J195" s="26">
        <v>52</v>
      </c>
      <c r="K195" s="26">
        <v>2379</v>
      </c>
      <c r="L195" s="26">
        <v>261</v>
      </c>
    </row>
    <row r="196" spans="1:12" s="7" customFormat="1" ht="12.75">
      <c r="A196" s="32" t="s">
        <v>9</v>
      </c>
      <c r="B196" s="63" t="s">
        <v>365</v>
      </c>
      <c r="C196" s="32" t="s">
        <v>366</v>
      </c>
      <c r="D196" s="26">
        <v>0</v>
      </c>
      <c r="E196" s="26">
        <v>3449</v>
      </c>
      <c r="F196" s="26">
        <v>329</v>
      </c>
      <c r="G196" s="26">
        <v>0</v>
      </c>
      <c r="H196" s="26">
        <v>661</v>
      </c>
      <c r="I196" s="26">
        <v>71</v>
      </c>
      <c r="J196" s="26">
        <v>45</v>
      </c>
      <c r="K196" s="26">
        <v>3200</v>
      </c>
      <c r="L196" s="26">
        <v>242</v>
      </c>
    </row>
    <row r="197" spans="1:12" s="7" customFormat="1" ht="12.75">
      <c r="A197" s="32" t="s">
        <v>9</v>
      </c>
      <c r="B197" s="63" t="s">
        <v>367</v>
      </c>
      <c r="C197" s="32" t="s">
        <v>368</v>
      </c>
      <c r="D197" s="26">
        <v>10</v>
      </c>
      <c r="E197" s="26">
        <v>1958</v>
      </c>
      <c r="F197" s="26">
        <v>556</v>
      </c>
      <c r="G197" s="26">
        <v>0</v>
      </c>
      <c r="H197" s="26">
        <v>59</v>
      </c>
      <c r="I197" s="26">
        <v>191</v>
      </c>
      <c r="J197" s="26">
        <v>103</v>
      </c>
      <c r="K197" s="26">
        <v>1719</v>
      </c>
      <c r="L197" s="26">
        <v>594</v>
      </c>
    </row>
    <row r="198" spans="1:12" s="7" customFormat="1" ht="12.75">
      <c r="A198" s="32" t="s">
        <v>9</v>
      </c>
      <c r="B198" s="63" t="s">
        <v>369</v>
      </c>
      <c r="C198" s="32" t="s">
        <v>370</v>
      </c>
      <c r="D198" s="26">
        <v>197</v>
      </c>
      <c r="E198" s="26">
        <v>0</v>
      </c>
      <c r="F198" s="26">
        <v>0</v>
      </c>
      <c r="G198" s="26"/>
      <c r="H198" s="26"/>
      <c r="I198" s="26"/>
      <c r="J198" s="26">
        <v>315</v>
      </c>
      <c r="K198" s="26">
        <v>0</v>
      </c>
      <c r="L198" s="26">
        <v>4</v>
      </c>
    </row>
    <row r="199" spans="1:12" s="7" customFormat="1" ht="12.75">
      <c r="A199" s="32" t="s">
        <v>9</v>
      </c>
      <c r="B199" s="63" t="s">
        <v>371</v>
      </c>
      <c r="C199" s="32" t="s">
        <v>372</v>
      </c>
      <c r="D199" s="26">
        <v>729</v>
      </c>
      <c r="E199" s="26">
        <v>0</v>
      </c>
      <c r="F199" s="26">
        <v>7</v>
      </c>
      <c r="G199" s="26"/>
      <c r="H199" s="26"/>
      <c r="I199" s="26"/>
      <c r="J199" s="26">
        <v>776</v>
      </c>
      <c r="K199" s="26">
        <v>0</v>
      </c>
      <c r="L199" s="26">
        <v>7</v>
      </c>
    </row>
    <row r="200" spans="1:12" s="7" customFormat="1" ht="12.75">
      <c r="A200" s="32" t="s">
        <v>9</v>
      </c>
      <c r="B200" s="63" t="s">
        <v>373</v>
      </c>
      <c r="C200" s="32" t="s">
        <v>374</v>
      </c>
      <c r="D200" s="26">
        <v>278</v>
      </c>
      <c r="E200" s="26">
        <v>0</v>
      </c>
      <c r="F200" s="26">
        <v>0</v>
      </c>
      <c r="G200" s="26"/>
      <c r="H200" s="26"/>
      <c r="I200" s="26"/>
      <c r="J200" s="26">
        <v>280</v>
      </c>
      <c r="K200" s="26">
        <v>0</v>
      </c>
      <c r="L200" s="26">
        <v>0</v>
      </c>
    </row>
    <row r="201" spans="1:12" s="7" customFormat="1" ht="12.75">
      <c r="A201" s="32" t="s">
        <v>9</v>
      </c>
      <c r="B201" s="63" t="s">
        <v>375</v>
      </c>
      <c r="C201" s="32" t="s">
        <v>33</v>
      </c>
      <c r="D201" s="26">
        <v>1506</v>
      </c>
      <c r="E201" s="26">
        <v>3</v>
      </c>
      <c r="F201" s="26">
        <v>56</v>
      </c>
      <c r="G201" s="26">
        <v>288</v>
      </c>
      <c r="H201" s="26">
        <v>0</v>
      </c>
      <c r="I201" s="26">
        <v>16</v>
      </c>
      <c r="J201" s="26">
        <v>1499</v>
      </c>
      <c r="K201" s="26">
        <v>0</v>
      </c>
      <c r="L201" s="26">
        <v>43</v>
      </c>
    </row>
    <row r="202" spans="1:12" s="7" customFormat="1" ht="12.75">
      <c r="A202" s="32" t="s">
        <v>9</v>
      </c>
      <c r="B202" s="63" t="s">
        <v>376</v>
      </c>
      <c r="C202" s="32" t="s">
        <v>35</v>
      </c>
      <c r="D202" s="26">
        <v>36</v>
      </c>
      <c r="E202" s="26">
        <v>9</v>
      </c>
      <c r="F202" s="26">
        <v>1598</v>
      </c>
      <c r="G202" s="26">
        <v>8</v>
      </c>
      <c r="H202" s="26">
        <v>0</v>
      </c>
      <c r="I202" s="26">
        <v>22</v>
      </c>
      <c r="J202" s="26">
        <v>8</v>
      </c>
      <c r="K202" s="26">
        <v>78</v>
      </c>
      <c r="L202" s="26">
        <v>2063</v>
      </c>
    </row>
    <row r="203" spans="1:12" s="7" customFormat="1" ht="12.75">
      <c r="A203" s="32" t="s">
        <v>9</v>
      </c>
      <c r="B203" s="63" t="s">
        <v>377</v>
      </c>
      <c r="C203" s="32" t="s">
        <v>37</v>
      </c>
      <c r="D203" s="26">
        <v>708</v>
      </c>
      <c r="E203" s="26">
        <v>7</v>
      </c>
      <c r="F203" s="26">
        <v>2608</v>
      </c>
      <c r="G203" s="26">
        <v>0</v>
      </c>
      <c r="H203" s="26">
        <v>0</v>
      </c>
      <c r="I203" s="26">
        <v>1616</v>
      </c>
      <c r="J203" s="26">
        <v>600</v>
      </c>
      <c r="K203" s="26">
        <v>0</v>
      </c>
      <c r="L203" s="26">
        <v>2755</v>
      </c>
    </row>
    <row r="204" spans="1:12" s="7" customFormat="1" ht="12.75">
      <c r="A204" s="32" t="s">
        <v>9</v>
      </c>
      <c r="B204" s="63" t="s">
        <v>378</v>
      </c>
      <c r="C204" s="32" t="s">
        <v>39</v>
      </c>
      <c r="D204" s="26">
        <v>426</v>
      </c>
      <c r="E204" s="26">
        <v>0</v>
      </c>
      <c r="F204" s="26">
        <v>2635</v>
      </c>
      <c r="G204" s="26">
        <v>11</v>
      </c>
      <c r="H204" s="26">
        <v>0</v>
      </c>
      <c r="I204" s="26">
        <v>1160</v>
      </c>
      <c r="J204" s="26">
        <v>367</v>
      </c>
      <c r="K204" s="26">
        <v>0</v>
      </c>
      <c r="L204" s="26">
        <v>3393</v>
      </c>
    </row>
    <row r="205" spans="1:12" s="7" customFormat="1" ht="12.75">
      <c r="A205" s="32" t="s">
        <v>40</v>
      </c>
      <c r="B205" s="63" t="s">
        <v>441</v>
      </c>
      <c r="C205" s="32" t="s">
        <v>442</v>
      </c>
      <c r="D205" s="26"/>
      <c r="E205" s="26"/>
      <c r="F205" s="26"/>
      <c r="G205" s="26"/>
      <c r="H205" s="26"/>
      <c r="I205" s="26"/>
      <c r="J205" s="26">
        <v>454</v>
      </c>
      <c r="K205" s="26">
        <v>0</v>
      </c>
      <c r="L205" s="26">
        <v>176</v>
      </c>
    </row>
    <row r="206" spans="1:12" s="7" customFormat="1" ht="12.75">
      <c r="A206" s="32" t="s">
        <v>40</v>
      </c>
      <c r="B206" s="63" t="s">
        <v>443</v>
      </c>
      <c r="C206" s="32" t="s">
        <v>495</v>
      </c>
      <c r="D206" s="26"/>
      <c r="E206" s="26"/>
      <c r="F206" s="26"/>
      <c r="G206" s="26"/>
      <c r="H206" s="26"/>
      <c r="I206" s="26"/>
      <c r="J206" s="26">
        <v>10</v>
      </c>
      <c r="K206" s="26">
        <v>0</v>
      </c>
      <c r="L206" s="26">
        <v>32</v>
      </c>
    </row>
    <row r="207" spans="1:12" s="7" customFormat="1" ht="12.75">
      <c r="A207" s="32" t="s">
        <v>40</v>
      </c>
      <c r="B207" s="63" t="s">
        <v>379</v>
      </c>
      <c r="C207" s="32" t="s">
        <v>380</v>
      </c>
      <c r="D207" s="26">
        <v>81</v>
      </c>
      <c r="E207" s="26">
        <v>0</v>
      </c>
      <c r="F207" s="26">
        <v>5</v>
      </c>
      <c r="G207" s="26">
        <v>1</v>
      </c>
      <c r="H207" s="26">
        <v>0</v>
      </c>
      <c r="I207" s="26">
        <v>0</v>
      </c>
      <c r="J207" s="26">
        <v>148</v>
      </c>
      <c r="K207" s="26">
        <v>0</v>
      </c>
      <c r="L207" s="26">
        <v>40</v>
      </c>
    </row>
    <row r="208" spans="1:12" s="7" customFormat="1" ht="12.75">
      <c r="A208" s="32" t="s">
        <v>40</v>
      </c>
      <c r="B208" s="63" t="s">
        <v>496</v>
      </c>
      <c r="C208" s="32" t="s">
        <v>497</v>
      </c>
      <c r="D208" s="26"/>
      <c r="E208" s="26"/>
      <c r="F208" s="26"/>
      <c r="G208" s="26"/>
      <c r="H208" s="26"/>
      <c r="I208" s="26"/>
      <c r="J208" s="26">
        <v>28</v>
      </c>
      <c r="K208" s="26">
        <v>0</v>
      </c>
      <c r="L208" s="26">
        <v>0</v>
      </c>
    </row>
    <row r="209" spans="1:12" s="7" customFormat="1" ht="12.75">
      <c r="A209" s="32" t="s">
        <v>40</v>
      </c>
      <c r="B209" s="63" t="s">
        <v>498</v>
      </c>
      <c r="C209" s="32" t="s">
        <v>499</v>
      </c>
      <c r="D209" s="26"/>
      <c r="E209" s="26"/>
      <c r="F209" s="26"/>
      <c r="G209" s="26"/>
      <c r="H209" s="26"/>
      <c r="I209" s="26"/>
      <c r="J209" s="26">
        <v>56</v>
      </c>
      <c r="K209" s="26">
        <v>0</v>
      </c>
      <c r="L209" s="26">
        <v>0</v>
      </c>
    </row>
    <row r="210" spans="1:12" s="7" customFormat="1" ht="12.75">
      <c r="A210" s="32" t="s">
        <v>40</v>
      </c>
      <c r="B210" s="63" t="s">
        <v>500</v>
      </c>
      <c r="C210" s="32" t="s">
        <v>501</v>
      </c>
      <c r="D210" s="26">
        <v>78</v>
      </c>
      <c r="E210" s="26">
        <v>0</v>
      </c>
      <c r="F210" s="26">
        <v>24</v>
      </c>
      <c r="G210" s="26"/>
      <c r="H210" s="26"/>
      <c r="I210" s="26"/>
      <c r="J210" s="26"/>
      <c r="K210" s="26"/>
      <c r="L210" s="26"/>
    </row>
    <row r="211" spans="1:12" s="7" customFormat="1" ht="12.75">
      <c r="A211" s="32" t="s">
        <v>40</v>
      </c>
      <c r="B211" s="63" t="s">
        <v>502</v>
      </c>
      <c r="C211" s="32" t="s">
        <v>503</v>
      </c>
      <c r="D211" s="26"/>
      <c r="E211" s="26"/>
      <c r="F211" s="26"/>
      <c r="G211" s="26"/>
      <c r="H211" s="26"/>
      <c r="I211" s="26"/>
      <c r="J211" s="26">
        <v>57</v>
      </c>
      <c r="K211" s="26">
        <v>0</v>
      </c>
      <c r="L211" s="26">
        <v>0</v>
      </c>
    </row>
    <row r="212" spans="1:12" s="7" customFormat="1" ht="12.75">
      <c r="A212" s="32" t="s">
        <v>40</v>
      </c>
      <c r="B212" s="63" t="s">
        <v>381</v>
      </c>
      <c r="C212" s="32" t="s">
        <v>382</v>
      </c>
      <c r="D212" s="26"/>
      <c r="E212" s="26"/>
      <c r="F212" s="26"/>
      <c r="G212" s="26"/>
      <c r="H212" s="26"/>
      <c r="I212" s="26"/>
      <c r="J212" s="26">
        <v>72</v>
      </c>
      <c r="K212" s="26">
        <v>0</v>
      </c>
      <c r="L212" s="26">
        <v>0</v>
      </c>
    </row>
    <row r="213" spans="1:12" s="7" customFormat="1" ht="12.75">
      <c r="A213" s="32" t="s">
        <v>40</v>
      </c>
      <c r="B213" s="63" t="s">
        <v>383</v>
      </c>
      <c r="C213" s="32" t="s">
        <v>384</v>
      </c>
      <c r="D213" s="26">
        <v>4</v>
      </c>
      <c r="E213" s="26">
        <v>0</v>
      </c>
      <c r="F213" s="26">
        <v>228</v>
      </c>
      <c r="G213" s="26">
        <v>0</v>
      </c>
      <c r="H213" s="26">
        <v>0</v>
      </c>
      <c r="I213" s="26">
        <v>48</v>
      </c>
      <c r="J213" s="26">
        <v>6</v>
      </c>
      <c r="K213" s="26">
        <v>0</v>
      </c>
      <c r="L213" s="26">
        <v>92</v>
      </c>
    </row>
    <row r="214" spans="1:12" s="7" customFormat="1" ht="12.75">
      <c r="A214" s="32" t="s">
        <v>40</v>
      </c>
      <c r="B214" s="63" t="s">
        <v>449</v>
      </c>
      <c r="C214" s="32" t="s">
        <v>450</v>
      </c>
      <c r="D214" s="26"/>
      <c r="E214" s="26"/>
      <c r="F214" s="26"/>
      <c r="G214" s="26"/>
      <c r="H214" s="26"/>
      <c r="I214" s="26"/>
      <c r="J214" s="26">
        <v>0</v>
      </c>
      <c r="K214" s="26">
        <v>0</v>
      </c>
      <c r="L214" s="26">
        <v>110</v>
      </c>
    </row>
    <row r="215" spans="1:12" s="7" customFormat="1" ht="12.75">
      <c r="A215" s="32" t="s">
        <v>40</v>
      </c>
      <c r="B215" s="63" t="s">
        <v>451</v>
      </c>
      <c r="C215" s="32" t="s">
        <v>452</v>
      </c>
      <c r="D215" s="26"/>
      <c r="E215" s="26"/>
      <c r="F215" s="26"/>
      <c r="G215" s="26"/>
      <c r="H215" s="26"/>
      <c r="I215" s="26"/>
      <c r="J215" s="26">
        <v>99</v>
      </c>
      <c r="K215" s="26">
        <v>0</v>
      </c>
      <c r="L215" s="26">
        <v>16</v>
      </c>
    </row>
    <row r="216" spans="1:12" s="7" customFormat="1" ht="12.75">
      <c r="A216" s="32" t="s">
        <v>40</v>
      </c>
      <c r="B216" s="63" t="s">
        <v>385</v>
      </c>
      <c r="C216" s="32" t="s">
        <v>386</v>
      </c>
      <c r="D216" s="26">
        <v>0</v>
      </c>
      <c r="E216" s="26">
        <v>0</v>
      </c>
      <c r="F216" s="26">
        <v>1</v>
      </c>
      <c r="G216" s="26"/>
      <c r="H216" s="26"/>
      <c r="I216" s="26"/>
      <c r="J216" s="26"/>
      <c r="K216" s="26"/>
      <c r="L216" s="26"/>
    </row>
    <row r="217" spans="1:12" s="7" customFormat="1" ht="12.75">
      <c r="A217" s="32" t="s">
        <v>40</v>
      </c>
      <c r="B217" s="63" t="s">
        <v>504</v>
      </c>
      <c r="C217" s="32" t="s">
        <v>505</v>
      </c>
      <c r="D217" s="26"/>
      <c r="E217" s="26"/>
      <c r="F217" s="26"/>
      <c r="G217" s="26"/>
      <c r="H217" s="26"/>
      <c r="I217" s="26"/>
      <c r="J217" s="26">
        <v>51</v>
      </c>
      <c r="K217" s="26">
        <v>0</v>
      </c>
      <c r="L217" s="26">
        <v>0</v>
      </c>
    </row>
    <row r="218" spans="1:12" s="7" customFormat="1" ht="12.75">
      <c r="A218" s="32" t="s">
        <v>40</v>
      </c>
      <c r="B218" s="63" t="s">
        <v>453</v>
      </c>
      <c r="C218" s="32" t="s">
        <v>454</v>
      </c>
      <c r="D218" s="26"/>
      <c r="E218" s="26"/>
      <c r="F218" s="26"/>
      <c r="G218" s="26"/>
      <c r="H218" s="26"/>
      <c r="I218" s="26"/>
      <c r="J218" s="26">
        <v>2</v>
      </c>
      <c r="K218" s="26">
        <v>0</v>
      </c>
      <c r="L218" s="26">
        <v>38</v>
      </c>
    </row>
    <row r="219" spans="1:12" s="7" customFormat="1" ht="12.75">
      <c r="A219" s="32" t="s">
        <v>40</v>
      </c>
      <c r="B219" s="63" t="s">
        <v>506</v>
      </c>
      <c r="C219" s="32" t="s">
        <v>507</v>
      </c>
      <c r="D219" s="26"/>
      <c r="E219" s="26"/>
      <c r="F219" s="26"/>
      <c r="G219" s="26"/>
      <c r="H219" s="26"/>
      <c r="I219" s="26"/>
      <c r="J219" s="26">
        <v>0</v>
      </c>
      <c r="K219" s="26">
        <v>0</v>
      </c>
      <c r="L219" s="26">
        <v>8</v>
      </c>
    </row>
    <row r="220" spans="1:12" s="7" customFormat="1" ht="12.75">
      <c r="A220" s="32" t="s">
        <v>40</v>
      </c>
      <c r="B220" s="63" t="s">
        <v>455</v>
      </c>
      <c r="C220" s="32" t="s">
        <v>142</v>
      </c>
      <c r="D220" s="26"/>
      <c r="E220" s="26"/>
      <c r="F220" s="26"/>
      <c r="G220" s="26"/>
      <c r="H220" s="26"/>
      <c r="I220" s="26"/>
      <c r="J220" s="26">
        <v>35</v>
      </c>
      <c r="K220" s="26">
        <v>0</v>
      </c>
      <c r="L220" s="26">
        <v>0</v>
      </c>
    </row>
    <row r="221" spans="1:12" s="7" customFormat="1" ht="12.75">
      <c r="A221" s="32" t="s">
        <v>40</v>
      </c>
      <c r="B221" s="63" t="s">
        <v>508</v>
      </c>
      <c r="C221" s="32" t="s">
        <v>509</v>
      </c>
      <c r="D221" s="26"/>
      <c r="E221" s="26"/>
      <c r="F221" s="26"/>
      <c r="G221" s="26"/>
      <c r="H221" s="26"/>
      <c r="I221" s="26"/>
      <c r="J221" s="26">
        <v>48</v>
      </c>
      <c r="K221" s="26">
        <v>0</v>
      </c>
      <c r="L221" s="26">
        <v>0</v>
      </c>
    </row>
    <row r="222" spans="1:12" s="7" customFormat="1" ht="12.75">
      <c r="A222" s="32" t="s">
        <v>40</v>
      </c>
      <c r="B222" s="63" t="s">
        <v>387</v>
      </c>
      <c r="C222" s="32" t="s">
        <v>388</v>
      </c>
      <c r="D222" s="26">
        <v>82</v>
      </c>
      <c r="E222" s="26">
        <v>4</v>
      </c>
      <c r="F222" s="26">
        <v>56</v>
      </c>
      <c r="G222" s="26"/>
      <c r="H222" s="26"/>
      <c r="I222" s="26"/>
      <c r="J222" s="26">
        <v>45</v>
      </c>
      <c r="K222" s="26">
        <v>0</v>
      </c>
      <c r="L222" s="26">
        <v>0</v>
      </c>
    </row>
    <row r="223" spans="1:12" s="7" customFormat="1" ht="12.75">
      <c r="A223" s="32" t="s">
        <v>40</v>
      </c>
      <c r="B223" s="63" t="s">
        <v>391</v>
      </c>
      <c r="C223" s="32" t="s">
        <v>392</v>
      </c>
      <c r="D223" s="26">
        <v>34</v>
      </c>
      <c r="E223" s="26">
        <v>0</v>
      </c>
      <c r="F223" s="26">
        <v>0</v>
      </c>
      <c r="G223" s="26"/>
      <c r="H223" s="26"/>
      <c r="I223" s="26"/>
      <c r="J223" s="26"/>
      <c r="K223" s="26"/>
      <c r="L223" s="26"/>
    </row>
    <row r="224" spans="1:12" s="7" customFormat="1" ht="12.75">
      <c r="A224" s="32" t="s">
        <v>40</v>
      </c>
      <c r="B224" s="63" t="s">
        <v>510</v>
      </c>
      <c r="C224" s="32" t="s">
        <v>511</v>
      </c>
      <c r="D224" s="26"/>
      <c r="E224" s="26"/>
      <c r="F224" s="26"/>
      <c r="G224" s="26"/>
      <c r="H224" s="26"/>
      <c r="I224" s="26"/>
      <c r="J224" s="26">
        <v>138</v>
      </c>
      <c r="K224" s="26">
        <v>0</v>
      </c>
      <c r="L224" s="26">
        <v>0</v>
      </c>
    </row>
    <row r="225" spans="1:12" s="7" customFormat="1" ht="12.75">
      <c r="A225" s="32" t="s">
        <v>40</v>
      </c>
      <c r="B225" s="63" t="s">
        <v>395</v>
      </c>
      <c r="C225" s="32" t="s">
        <v>396</v>
      </c>
      <c r="D225" s="26">
        <v>0</v>
      </c>
      <c r="E225" s="26">
        <v>0</v>
      </c>
      <c r="F225" s="26">
        <v>12</v>
      </c>
      <c r="G225" s="26">
        <v>152</v>
      </c>
      <c r="H225" s="26">
        <v>0</v>
      </c>
      <c r="I225" s="26">
        <v>41</v>
      </c>
      <c r="J225" s="26">
        <v>16</v>
      </c>
      <c r="K225" s="26">
        <v>0</v>
      </c>
      <c r="L225" s="26">
        <v>14</v>
      </c>
    </row>
    <row r="226" spans="1:12" s="7" customFormat="1" ht="12.75">
      <c r="A226" s="32" t="s">
        <v>40</v>
      </c>
      <c r="B226" s="63" t="s">
        <v>397</v>
      </c>
      <c r="C226" s="32" t="s">
        <v>398</v>
      </c>
      <c r="D226" s="26"/>
      <c r="E226" s="26"/>
      <c r="F226" s="26"/>
      <c r="G226" s="26"/>
      <c r="H226" s="26"/>
      <c r="I226" s="26"/>
      <c r="J226" s="26">
        <v>190</v>
      </c>
      <c r="K226" s="26">
        <v>0</v>
      </c>
      <c r="L226" s="26">
        <v>0</v>
      </c>
    </row>
    <row r="227" spans="1:12" s="7" customFormat="1" ht="12.75">
      <c r="A227" s="32" t="s">
        <v>40</v>
      </c>
      <c r="B227" s="63" t="s">
        <v>399</v>
      </c>
      <c r="C227" s="32" t="s">
        <v>400</v>
      </c>
      <c r="D227" s="26">
        <v>0</v>
      </c>
      <c r="E227" s="26">
        <v>0</v>
      </c>
      <c r="F227" s="26">
        <v>72</v>
      </c>
      <c r="G227" s="26">
        <v>0</v>
      </c>
      <c r="H227" s="26">
        <v>0</v>
      </c>
      <c r="I227" s="26">
        <v>55</v>
      </c>
      <c r="J227" s="26">
        <v>0</v>
      </c>
      <c r="K227" s="26">
        <v>6</v>
      </c>
      <c r="L227" s="26">
        <v>120</v>
      </c>
    </row>
    <row r="228" spans="1:12" s="7" customFormat="1" ht="12.75">
      <c r="A228" s="32" t="s">
        <v>40</v>
      </c>
      <c r="B228" s="63" t="s">
        <v>401</v>
      </c>
      <c r="C228" s="32" t="s">
        <v>512</v>
      </c>
      <c r="D228" s="26">
        <v>53</v>
      </c>
      <c r="E228" s="26">
        <v>193</v>
      </c>
      <c r="F228" s="26">
        <v>5</v>
      </c>
      <c r="G228" s="26">
        <v>0</v>
      </c>
      <c r="H228" s="26">
        <v>0</v>
      </c>
      <c r="I228" s="26">
        <v>4</v>
      </c>
      <c r="J228" s="26">
        <v>33</v>
      </c>
      <c r="K228" s="26">
        <v>207</v>
      </c>
      <c r="L228" s="26">
        <v>6</v>
      </c>
    </row>
    <row r="229" spans="1:12" s="7" customFormat="1" ht="12.75">
      <c r="A229" s="32" t="s">
        <v>40</v>
      </c>
      <c r="B229" s="63" t="s">
        <v>403</v>
      </c>
      <c r="C229" s="32" t="s">
        <v>404</v>
      </c>
      <c r="D229" s="26">
        <v>6</v>
      </c>
      <c r="E229" s="26">
        <v>64</v>
      </c>
      <c r="F229" s="26">
        <v>30</v>
      </c>
      <c r="G229" s="26">
        <v>2</v>
      </c>
      <c r="H229" s="26">
        <v>0</v>
      </c>
      <c r="I229" s="26">
        <v>8</v>
      </c>
      <c r="J229" s="26">
        <v>0</v>
      </c>
      <c r="K229" s="26">
        <v>41</v>
      </c>
      <c r="L229" s="26">
        <v>7</v>
      </c>
    </row>
    <row r="230" spans="1:12" s="7" customFormat="1" ht="12.75">
      <c r="A230" s="32" t="s">
        <v>40</v>
      </c>
      <c r="B230" s="63" t="s">
        <v>405</v>
      </c>
      <c r="C230" s="32" t="s">
        <v>406</v>
      </c>
      <c r="D230" s="26">
        <v>0</v>
      </c>
      <c r="E230" s="26">
        <v>153</v>
      </c>
      <c r="F230" s="26">
        <v>15</v>
      </c>
      <c r="G230" s="26">
        <v>0</v>
      </c>
      <c r="H230" s="26">
        <v>25</v>
      </c>
      <c r="I230" s="26">
        <v>6</v>
      </c>
      <c r="J230" s="26">
        <v>0</v>
      </c>
      <c r="K230" s="26">
        <v>25</v>
      </c>
      <c r="L230" s="26">
        <v>3</v>
      </c>
    </row>
    <row r="231" spans="1:12" s="7" customFormat="1" ht="12.75">
      <c r="A231" s="32" t="s">
        <v>40</v>
      </c>
      <c r="B231" s="63" t="s">
        <v>407</v>
      </c>
      <c r="C231" s="32" t="s">
        <v>408</v>
      </c>
      <c r="D231" s="26">
        <v>0</v>
      </c>
      <c r="E231" s="26">
        <v>341</v>
      </c>
      <c r="F231" s="26">
        <v>52</v>
      </c>
      <c r="G231" s="26">
        <v>19</v>
      </c>
      <c r="H231" s="26">
        <v>0</v>
      </c>
      <c r="I231" s="26">
        <v>20</v>
      </c>
      <c r="J231" s="26">
        <v>0</v>
      </c>
      <c r="K231" s="26">
        <v>25</v>
      </c>
      <c r="L231" s="26">
        <v>35</v>
      </c>
    </row>
    <row r="232" spans="1:12" s="7" customFormat="1" ht="12.75">
      <c r="A232" s="32" t="s">
        <v>40</v>
      </c>
      <c r="B232" s="63" t="s">
        <v>409</v>
      </c>
      <c r="C232" s="32" t="s">
        <v>410</v>
      </c>
      <c r="D232" s="26">
        <v>569</v>
      </c>
      <c r="E232" s="26">
        <v>1822</v>
      </c>
      <c r="F232" s="26">
        <v>371</v>
      </c>
      <c r="G232" s="26">
        <v>4</v>
      </c>
      <c r="H232" s="26">
        <v>8</v>
      </c>
      <c r="I232" s="26">
        <v>154</v>
      </c>
      <c r="J232" s="26">
        <v>180</v>
      </c>
      <c r="K232" s="26">
        <v>2084</v>
      </c>
      <c r="L232" s="26">
        <v>448</v>
      </c>
    </row>
    <row r="233" spans="1:12" s="7" customFormat="1" ht="12.75">
      <c r="A233" s="32" t="s">
        <v>40</v>
      </c>
      <c r="B233" s="63" t="s">
        <v>411</v>
      </c>
      <c r="C233" s="32" t="s">
        <v>412</v>
      </c>
      <c r="D233" s="26">
        <v>0</v>
      </c>
      <c r="E233" s="26">
        <v>20</v>
      </c>
      <c r="F233" s="26">
        <v>1</v>
      </c>
      <c r="G233" s="26"/>
      <c r="H233" s="26"/>
      <c r="I233" s="26"/>
      <c r="J233" s="26">
        <v>0</v>
      </c>
      <c r="K233" s="26">
        <v>45</v>
      </c>
      <c r="L233" s="26">
        <v>3</v>
      </c>
    </row>
    <row r="234" spans="1:12" s="7" customFormat="1" ht="12.75">
      <c r="A234" s="32" t="s">
        <v>40</v>
      </c>
      <c r="B234" s="63" t="s">
        <v>413</v>
      </c>
      <c r="C234" s="32" t="s">
        <v>414</v>
      </c>
      <c r="D234" s="26">
        <v>0</v>
      </c>
      <c r="E234" s="26">
        <v>128</v>
      </c>
      <c r="F234" s="26">
        <v>46</v>
      </c>
      <c r="G234" s="26">
        <v>0</v>
      </c>
      <c r="H234" s="26">
        <v>0</v>
      </c>
      <c r="I234" s="26">
        <v>18</v>
      </c>
      <c r="J234" s="26">
        <v>0</v>
      </c>
      <c r="K234" s="26">
        <v>82</v>
      </c>
      <c r="L234" s="26">
        <v>31</v>
      </c>
    </row>
    <row r="235" spans="1:12" s="7" customFormat="1" ht="12.75">
      <c r="A235" s="32" t="s">
        <v>40</v>
      </c>
      <c r="B235" s="63" t="s">
        <v>415</v>
      </c>
      <c r="C235" s="32" t="s">
        <v>416</v>
      </c>
      <c r="D235" s="26">
        <v>0</v>
      </c>
      <c r="E235" s="26">
        <v>512</v>
      </c>
      <c r="F235" s="26">
        <v>20</v>
      </c>
      <c r="G235" s="26"/>
      <c r="H235" s="26"/>
      <c r="I235" s="26"/>
      <c r="J235" s="26">
        <v>0</v>
      </c>
      <c r="K235" s="26">
        <v>879</v>
      </c>
      <c r="L235" s="26">
        <v>48</v>
      </c>
    </row>
    <row r="236" spans="1:12" s="7" customFormat="1" ht="12.75">
      <c r="A236" s="32" t="s">
        <v>40</v>
      </c>
      <c r="B236" s="63" t="s">
        <v>417</v>
      </c>
      <c r="C236" s="32" t="s">
        <v>418</v>
      </c>
      <c r="D236" s="26">
        <v>2</v>
      </c>
      <c r="E236" s="26">
        <v>114</v>
      </c>
      <c r="F236" s="26">
        <v>49</v>
      </c>
      <c r="G236" s="26">
        <v>5</v>
      </c>
      <c r="H236" s="26">
        <v>0</v>
      </c>
      <c r="I236" s="26">
        <v>32</v>
      </c>
      <c r="J236" s="26">
        <v>46</v>
      </c>
      <c r="K236" s="26">
        <v>330</v>
      </c>
      <c r="L236" s="26">
        <v>113</v>
      </c>
    </row>
    <row r="237" spans="1:12" s="7" customFormat="1" ht="12.75">
      <c r="A237" s="32" t="s">
        <v>40</v>
      </c>
      <c r="B237" s="63" t="s">
        <v>419</v>
      </c>
      <c r="C237" s="32" t="s">
        <v>420</v>
      </c>
      <c r="D237" s="26">
        <v>2</v>
      </c>
      <c r="E237" s="26">
        <v>184</v>
      </c>
      <c r="F237" s="26">
        <v>8</v>
      </c>
      <c r="G237" s="26"/>
      <c r="H237" s="26"/>
      <c r="I237" s="26"/>
      <c r="J237" s="26">
        <v>0</v>
      </c>
      <c r="K237" s="26">
        <v>95</v>
      </c>
      <c r="L237" s="26">
        <v>7</v>
      </c>
    </row>
    <row r="238" spans="1:12" s="7" customFormat="1" ht="12.75">
      <c r="A238" s="32" t="s">
        <v>40</v>
      </c>
      <c r="B238" s="63" t="s">
        <v>421</v>
      </c>
      <c r="C238" s="32" t="s">
        <v>422</v>
      </c>
      <c r="D238" s="26">
        <v>25</v>
      </c>
      <c r="E238" s="26">
        <v>219</v>
      </c>
      <c r="F238" s="26">
        <v>16</v>
      </c>
      <c r="G238" s="26">
        <v>0</v>
      </c>
      <c r="H238" s="26">
        <v>432</v>
      </c>
      <c r="I238" s="26">
        <v>36</v>
      </c>
      <c r="J238" s="26">
        <v>0</v>
      </c>
      <c r="K238" s="26">
        <v>55</v>
      </c>
      <c r="L238" s="26">
        <v>9</v>
      </c>
    </row>
    <row r="239" spans="1:12" s="7" customFormat="1" ht="12.75">
      <c r="A239" s="32" t="s">
        <v>40</v>
      </c>
      <c r="B239" s="63" t="s">
        <v>423</v>
      </c>
      <c r="C239" s="32" t="s">
        <v>129</v>
      </c>
      <c r="D239" s="26"/>
      <c r="E239" s="26"/>
      <c r="F239" s="26"/>
      <c r="G239" s="26"/>
      <c r="H239" s="26"/>
      <c r="I239" s="26"/>
      <c r="J239" s="26">
        <v>48</v>
      </c>
      <c r="K239" s="26">
        <v>0</v>
      </c>
      <c r="L239" s="26">
        <v>0</v>
      </c>
    </row>
    <row r="240" spans="1:12" s="7" customFormat="1" ht="12.75">
      <c r="A240" s="32" t="s">
        <v>40</v>
      </c>
      <c r="B240" s="63" t="s">
        <v>425</v>
      </c>
      <c r="C240" s="32" t="s">
        <v>426</v>
      </c>
      <c r="D240" s="26">
        <v>78</v>
      </c>
      <c r="E240" s="26">
        <v>0</v>
      </c>
      <c r="F240" s="26">
        <v>0</v>
      </c>
      <c r="G240" s="26"/>
      <c r="H240" s="26"/>
      <c r="I240" s="26"/>
      <c r="J240" s="26"/>
      <c r="K240" s="26"/>
      <c r="L240" s="26"/>
    </row>
    <row r="241" spans="1:12" s="7" customFormat="1" ht="12.75">
      <c r="A241" s="32" t="s">
        <v>40</v>
      </c>
      <c r="B241" s="63" t="s">
        <v>468</v>
      </c>
      <c r="C241" s="32" t="s">
        <v>469</v>
      </c>
      <c r="D241" s="26">
        <v>0</v>
      </c>
      <c r="E241" s="26">
        <v>0</v>
      </c>
      <c r="F241" s="26">
        <v>64</v>
      </c>
      <c r="G241" s="26">
        <v>0</v>
      </c>
      <c r="H241" s="26">
        <v>0</v>
      </c>
      <c r="I241" s="26">
        <v>6</v>
      </c>
      <c r="J241" s="26">
        <v>0</v>
      </c>
      <c r="K241" s="26">
        <v>2</v>
      </c>
      <c r="L241" s="26">
        <v>42</v>
      </c>
    </row>
    <row r="242" spans="1:12" s="7" customFormat="1" ht="12.75">
      <c r="A242" s="32" t="s">
        <v>40</v>
      </c>
      <c r="B242" s="63" t="s">
        <v>513</v>
      </c>
      <c r="C242" s="32" t="s">
        <v>514</v>
      </c>
      <c r="D242" s="26"/>
      <c r="E242" s="26"/>
      <c r="F242" s="26"/>
      <c r="G242" s="26"/>
      <c r="H242" s="26"/>
      <c r="I242" s="26"/>
      <c r="J242" s="26">
        <v>56</v>
      </c>
      <c r="K242" s="26">
        <v>0</v>
      </c>
      <c r="L242" s="26">
        <v>0</v>
      </c>
    </row>
    <row r="243" spans="1:12" s="7" customFormat="1" ht="12.75">
      <c r="A243" s="32" t="s">
        <v>40</v>
      </c>
      <c r="B243" s="63" t="s">
        <v>429</v>
      </c>
      <c r="C243" s="32" t="s">
        <v>515</v>
      </c>
      <c r="D243" s="26">
        <v>290</v>
      </c>
      <c r="E243" s="26">
        <v>0</v>
      </c>
      <c r="F243" s="26">
        <v>6</v>
      </c>
      <c r="G243" s="26"/>
      <c r="H243" s="26"/>
      <c r="I243" s="26"/>
      <c r="J243" s="26"/>
      <c r="K243" s="26"/>
      <c r="L243" s="26"/>
    </row>
    <row r="244" spans="1:12" s="7" customFormat="1" ht="12.75">
      <c r="A244" s="32" t="s">
        <v>40</v>
      </c>
      <c r="B244" s="63" t="s">
        <v>516</v>
      </c>
      <c r="C244" s="32" t="s">
        <v>517</v>
      </c>
      <c r="D244" s="26"/>
      <c r="E244" s="26"/>
      <c r="F244" s="26"/>
      <c r="G244" s="26"/>
      <c r="H244" s="26"/>
      <c r="I244" s="26"/>
      <c r="J244" s="26">
        <v>88</v>
      </c>
      <c r="K244" s="26">
        <v>0</v>
      </c>
      <c r="L244" s="26">
        <v>0</v>
      </c>
    </row>
    <row r="245" spans="1:12" s="7" customFormat="1" ht="12.75">
      <c r="A245" s="32" t="s">
        <v>520</v>
      </c>
      <c r="B245" s="26"/>
      <c r="C245" s="26"/>
      <c r="D245" s="26">
        <f aca="true" t="shared" si="2" ref="D245:L245">SUM(D80:D244)</f>
        <v>395312</v>
      </c>
      <c r="E245" s="26">
        <f t="shared" si="2"/>
        <v>20138</v>
      </c>
      <c r="F245" s="26">
        <f t="shared" si="2"/>
        <v>98460</v>
      </c>
      <c r="G245" s="26">
        <f t="shared" si="2"/>
        <v>28948</v>
      </c>
      <c r="H245" s="26">
        <f t="shared" si="2"/>
        <v>1738</v>
      </c>
      <c r="I245" s="26">
        <f t="shared" si="2"/>
        <v>23949</v>
      </c>
      <c r="J245" s="26">
        <f t="shared" si="2"/>
        <v>425613</v>
      </c>
      <c r="K245" s="26">
        <f t="shared" si="2"/>
        <v>21860</v>
      </c>
      <c r="L245" s="26">
        <f t="shared" si="2"/>
        <v>110375</v>
      </c>
    </row>
    <row r="246" spans="1:3" s="7" customFormat="1" ht="12.75">
      <c r="A246" s="6"/>
      <c r="B246" s="6"/>
      <c r="C246" s="6"/>
    </row>
    <row r="247" spans="1:3" s="7" customFormat="1" ht="12.75">
      <c r="A247" s="6"/>
      <c r="B247" s="6"/>
      <c r="C247" s="6"/>
    </row>
    <row r="248" spans="1:3" s="7" customFormat="1" ht="12.75">
      <c r="A248" s="6"/>
      <c r="B248" s="6"/>
      <c r="C248" s="6"/>
    </row>
    <row r="249" spans="1:3" s="7" customFormat="1" ht="12.75">
      <c r="A249" s="6"/>
      <c r="B249" s="6"/>
      <c r="C249" s="6"/>
    </row>
    <row r="250" spans="1:3" s="7" customFormat="1" ht="12.75">
      <c r="A250" s="6"/>
      <c r="B250" s="6"/>
      <c r="C250" s="6"/>
    </row>
    <row r="251" spans="1:3" s="7" customFormat="1" ht="12.75">
      <c r="A251" s="6"/>
      <c r="B251" s="6"/>
      <c r="C251" s="6"/>
    </row>
    <row r="252" s="7" customFormat="1" ht="12.75">
      <c r="A252" s="6"/>
    </row>
    <row r="253" s="7" customFormat="1" ht="12.75"/>
    <row r="254" spans="1:15" s="7" customFormat="1" ht="12.75">
      <c r="A254"/>
      <c r="B254"/>
      <c r="C254"/>
      <c r="D254"/>
      <c r="E254"/>
      <c r="F254"/>
      <c r="G254"/>
      <c r="H254"/>
      <c r="I254"/>
      <c r="J254"/>
      <c r="K254"/>
      <c r="L254"/>
      <c r="M254" s="13"/>
      <c r="N254"/>
      <c r="O254"/>
    </row>
    <row r="255" spans="1:15" s="7" customFormat="1" ht="12.75">
      <c r="A255"/>
      <c r="B255"/>
      <c r="C255"/>
      <c r="D255"/>
      <c r="E255"/>
      <c r="F255"/>
      <c r="G255"/>
      <c r="H255"/>
      <c r="I255"/>
      <c r="J255"/>
      <c r="K255"/>
      <c r="L255"/>
      <c r="M255"/>
      <c r="N255"/>
      <c r="O255"/>
    </row>
    <row r="256" spans="1:15" s="7" customFormat="1" ht="12.75">
      <c r="A256"/>
      <c r="B256"/>
      <c r="C256"/>
      <c r="D256"/>
      <c r="E256"/>
      <c r="F256"/>
      <c r="G256"/>
      <c r="H256"/>
      <c r="I256"/>
      <c r="J256"/>
      <c r="K256"/>
      <c r="L256"/>
      <c r="M256"/>
      <c r="N256"/>
      <c r="O256"/>
    </row>
    <row r="257" spans="1:15" s="7" customFormat="1" ht="12.75">
      <c r="A257" s="10"/>
      <c r="B257"/>
      <c r="C257"/>
      <c r="D257"/>
      <c r="E257"/>
      <c r="F257"/>
      <c r="G257"/>
      <c r="H257"/>
      <c r="I257"/>
      <c r="J257"/>
      <c r="K257"/>
      <c r="L257"/>
      <c r="M257"/>
      <c r="N257"/>
      <c r="O257"/>
    </row>
    <row r="258" spans="1:15" s="7" customFormat="1" ht="12.75">
      <c r="A258" s="31" t="s">
        <v>98</v>
      </c>
      <c r="B258" s="10"/>
      <c r="C258" s="10"/>
      <c r="D258"/>
      <c r="E258"/>
      <c r="F258"/>
      <c r="G258"/>
      <c r="H258"/>
      <c r="I258"/>
      <c r="J258"/>
      <c r="K258"/>
      <c r="L258"/>
      <c r="M258"/>
      <c r="N258"/>
      <c r="O258"/>
    </row>
    <row r="259" spans="1:15" s="7" customFormat="1" ht="12.75" customHeight="1">
      <c r="A259" s="77" t="s">
        <v>86</v>
      </c>
      <c r="B259" s="78"/>
      <c r="C259" s="79"/>
      <c r="D259" s="85" t="str">
        <f>D52</f>
        <v>Spring 2001</v>
      </c>
      <c r="E259" s="86"/>
      <c r="F259" s="87"/>
      <c r="G259" s="85" t="str">
        <f>G52</f>
        <v>Summer 1 &amp; 2 2001</v>
      </c>
      <c r="H259" s="86"/>
      <c r="I259" s="87"/>
      <c r="J259" s="85" t="str">
        <f>J52</f>
        <v>Fall 2001</v>
      </c>
      <c r="K259" s="86"/>
      <c r="L259" s="87"/>
      <c r="M259" s="83" t="str">
        <f>M52</f>
        <v>GIS 2000-01</v>
      </c>
      <c r="N259" s="48"/>
      <c r="O259" s="48"/>
    </row>
    <row r="260" spans="1:15" s="7" customFormat="1" ht="12.75">
      <c r="A260" s="91"/>
      <c r="B260" s="92"/>
      <c r="C260" s="93"/>
      <c r="D260" s="88"/>
      <c r="E260" s="89"/>
      <c r="F260" s="90"/>
      <c r="G260" s="88"/>
      <c r="H260" s="89"/>
      <c r="I260" s="90"/>
      <c r="J260" s="88"/>
      <c r="K260" s="89"/>
      <c r="L260" s="90"/>
      <c r="M260" s="84"/>
      <c r="N260" s="49"/>
      <c r="O260" s="49"/>
    </row>
    <row r="261" spans="1:15" s="7" customFormat="1" ht="12.75">
      <c r="A261" s="91"/>
      <c r="B261" s="92"/>
      <c r="C261" s="93"/>
      <c r="D261" s="51" t="s">
        <v>6</v>
      </c>
      <c r="E261" s="50" t="s">
        <v>7</v>
      </c>
      <c r="F261" s="50" t="s">
        <v>8</v>
      </c>
      <c r="G261" s="51" t="s">
        <v>6</v>
      </c>
      <c r="H261" s="50" t="s">
        <v>7</v>
      </c>
      <c r="I261" s="52" t="s">
        <v>8</v>
      </c>
      <c r="J261" s="50" t="s">
        <v>6</v>
      </c>
      <c r="K261" s="50" t="s">
        <v>7</v>
      </c>
      <c r="L261" s="52" t="s">
        <v>8</v>
      </c>
      <c r="M261" s="55" t="s">
        <v>6</v>
      </c>
      <c r="N261" s="49"/>
      <c r="O261" s="49"/>
    </row>
    <row r="262" spans="1:15" s="7" customFormat="1" ht="12.75">
      <c r="A262" s="32" t="s">
        <v>9</v>
      </c>
      <c r="B262" s="65" t="s">
        <v>146</v>
      </c>
      <c r="C262" s="64" t="s">
        <v>147</v>
      </c>
      <c r="D262" s="51"/>
      <c r="E262" s="50"/>
      <c r="F262" s="50"/>
      <c r="G262" s="51"/>
      <c r="H262" s="50"/>
      <c r="I262" s="52"/>
      <c r="J262" s="50"/>
      <c r="K262" s="50"/>
      <c r="L262" s="52"/>
      <c r="M262" s="66">
        <v>20</v>
      </c>
      <c r="N262" s="49"/>
      <c r="O262" s="49"/>
    </row>
    <row r="263" spans="1:15" s="7" customFormat="1" ht="12.75">
      <c r="A263" s="32" t="s">
        <v>9</v>
      </c>
      <c r="B263" s="63" t="s">
        <v>148</v>
      </c>
      <c r="C263" s="32" t="s">
        <v>149</v>
      </c>
      <c r="D263" s="26"/>
      <c r="E263" s="26"/>
      <c r="F263" s="26"/>
      <c r="G263" s="26">
        <v>0</v>
      </c>
      <c r="H263" s="26">
        <v>0</v>
      </c>
      <c r="I263" s="26">
        <v>24</v>
      </c>
      <c r="J263" s="26"/>
      <c r="K263" s="26"/>
      <c r="L263" s="26"/>
      <c r="M263" s="26"/>
      <c r="N263"/>
      <c r="O263"/>
    </row>
    <row r="264" spans="1:15" s="7" customFormat="1" ht="12.75">
      <c r="A264" s="32" t="s">
        <v>9</v>
      </c>
      <c r="B264" s="63" t="s">
        <v>150</v>
      </c>
      <c r="C264" s="32" t="s">
        <v>151</v>
      </c>
      <c r="D264" s="26">
        <v>0</v>
      </c>
      <c r="E264" s="26">
        <v>0</v>
      </c>
      <c r="F264" s="26">
        <v>235</v>
      </c>
      <c r="G264" s="26">
        <v>0</v>
      </c>
      <c r="H264" s="26">
        <v>0</v>
      </c>
      <c r="I264" s="26">
        <v>13</v>
      </c>
      <c r="J264" s="26">
        <v>4</v>
      </c>
      <c r="K264" s="26">
        <v>0</v>
      </c>
      <c r="L264" s="26">
        <v>138</v>
      </c>
      <c r="M264" s="26"/>
      <c r="N264"/>
      <c r="O264"/>
    </row>
    <row r="265" spans="1:15" s="7" customFormat="1" ht="12.75">
      <c r="A265" s="32" t="s">
        <v>9</v>
      </c>
      <c r="B265" s="63" t="s">
        <v>152</v>
      </c>
      <c r="C265" s="32" t="s">
        <v>153</v>
      </c>
      <c r="D265" s="26">
        <v>0</v>
      </c>
      <c r="E265" s="26">
        <v>0</v>
      </c>
      <c r="F265" s="26">
        <v>54</v>
      </c>
      <c r="G265" s="26"/>
      <c r="H265" s="26"/>
      <c r="I265" s="26"/>
      <c r="J265" s="26">
        <v>23</v>
      </c>
      <c r="K265" s="26">
        <v>0</v>
      </c>
      <c r="L265" s="26">
        <v>32</v>
      </c>
      <c r="M265" s="26"/>
      <c r="N265"/>
      <c r="O265"/>
    </row>
    <row r="266" spans="1:15" s="7" customFormat="1" ht="12.75">
      <c r="A266" s="32" t="s">
        <v>9</v>
      </c>
      <c r="B266" s="63" t="s">
        <v>154</v>
      </c>
      <c r="C266" s="32" t="s">
        <v>155</v>
      </c>
      <c r="D266" s="26">
        <v>0</v>
      </c>
      <c r="E266" s="26">
        <v>0</v>
      </c>
      <c r="F266" s="26">
        <v>48</v>
      </c>
      <c r="G266" s="26">
        <v>0</v>
      </c>
      <c r="H266" s="26">
        <v>0</v>
      </c>
      <c r="I266" s="26">
        <v>90</v>
      </c>
      <c r="J266" s="26">
        <v>0</v>
      </c>
      <c r="K266" s="26">
        <v>0</v>
      </c>
      <c r="L266" s="26">
        <v>152</v>
      </c>
      <c r="M266" s="26">
        <v>33</v>
      </c>
      <c r="N266"/>
      <c r="O266"/>
    </row>
    <row r="267" spans="1:15" s="7" customFormat="1" ht="12.75">
      <c r="A267" s="32" t="s">
        <v>9</v>
      </c>
      <c r="B267" s="63" t="s">
        <v>156</v>
      </c>
      <c r="C267" s="32" t="s">
        <v>157</v>
      </c>
      <c r="D267" s="26">
        <v>0</v>
      </c>
      <c r="E267" s="26">
        <v>0</v>
      </c>
      <c r="F267" s="26">
        <v>152</v>
      </c>
      <c r="G267" s="26">
        <v>0</v>
      </c>
      <c r="H267" s="26">
        <v>0</v>
      </c>
      <c r="I267" s="26">
        <v>54</v>
      </c>
      <c r="J267" s="26">
        <v>0</v>
      </c>
      <c r="K267" s="26">
        <v>0</v>
      </c>
      <c r="L267" s="26">
        <v>80</v>
      </c>
      <c r="M267" s="26"/>
      <c r="N267"/>
      <c r="O267"/>
    </row>
    <row r="268" spans="1:15" s="7" customFormat="1" ht="12.75">
      <c r="A268" s="32" t="s">
        <v>9</v>
      </c>
      <c r="B268" s="63" t="s">
        <v>158</v>
      </c>
      <c r="C268" s="32" t="s">
        <v>159</v>
      </c>
      <c r="D268" s="26">
        <v>0</v>
      </c>
      <c r="E268" s="26">
        <v>0</v>
      </c>
      <c r="F268" s="26">
        <v>126</v>
      </c>
      <c r="G268" s="26">
        <v>1</v>
      </c>
      <c r="H268" s="26">
        <v>0</v>
      </c>
      <c r="I268" s="26">
        <v>11</v>
      </c>
      <c r="J268" s="26">
        <v>3</v>
      </c>
      <c r="K268" s="26">
        <v>0</v>
      </c>
      <c r="L268" s="26">
        <v>135</v>
      </c>
      <c r="M268" s="26"/>
      <c r="N268"/>
      <c r="O268"/>
    </row>
    <row r="269" spans="1:15" s="7" customFormat="1" ht="12.75">
      <c r="A269" s="32" t="s">
        <v>9</v>
      </c>
      <c r="B269" s="67" t="s">
        <v>168</v>
      </c>
      <c r="C269" s="32" t="s">
        <v>521</v>
      </c>
      <c r="D269" s="26"/>
      <c r="E269" s="26"/>
      <c r="F269" s="26"/>
      <c r="G269" s="26"/>
      <c r="H269" s="26"/>
      <c r="I269" s="26"/>
      <c r="J269" s="26"/>
      <c r="K269" s="26"/>
      <c r="L269" s="26"/>
      <c r="M269" s="26">
        <v>3</v>
      </c>
      <c r="N269"/>
      <c r="O269"/>
    </row>
    <row r="270" spans="1:15" s="7" customFormat="1" ht="12.75">
      <c r="A270" s="32" t="s">
        <v>9</v>
      </c>
      <c r="B270" s="63" t="s">
        <v>170</v>
      </c>
      <c r="C270" s="32" t="s">
        <v>171</v>
      </c>
      <c r="D270" s="26">
        <v>4</v>
      </c>
      <c r="E270" s="26">
        <v>0</v>
      </c>
      <c r="F270" s="26">
        <v>4</v>
      </c>
      <c r="G270" s="26"/>
      <c r="H270" s="26"/>
      <c r="I270" s="26"/>
      <c r="J270" s="26">
        <v>4</v>
      </c>
      <c r="K270" s="26">
        <v>0</v>
      </c>
      <c r="L270" s="26">
        <v>8</v>
      </c>
      <c r="M270" s="26"/>
      <c r="N270"/>
      <c r="O270"/>
    </row>
    <row r="271" spans="1:15" s="7" customFormat="1" ht="12.75">
      <c r="A271" s="32" t="s">
        <v>9</v>
      </c>
      <c r="B271" s="67" t="s">
        <v>172</v>
      </c>
      <c r="C271" s="32" t="s">
        <v>522</v>
      </c>
      <c r="D271" s="26"/>
      <c r="E271" s="26"/>
      <c r="F271" s="26"/>
      <c r="G271" s="26"/>
      <c r="H271" s="26"/>
      <c r="I271" s="26"/>
      <c r="J271" s="26"/>
      <c r="K271" s="26"/>
      <c r="L271" s="26"/>
      <c r="M271" s="26">
        <v>306</v>
      </c>
      <c r="N271"/>
      <c r="O271"/>
    </row>
    <row r="272" spans="1:15" s="7" customFormat="1" ht="12.75">
      <c r="A272" s="32" t="s">
        <v>9</v>
      </c>
      <c r="B272" s="63" t="s">
        <v>176</v>
      </c>
      <c r="C272" s="32" t="s">
        <v>177</v>
      </c>
      <c r="D272" s="26">
        <v>0</v>
      </c>
      <c r="E272" s="26">
        <v>0</v>
      </c>
      <c r="F272" s="26">
        <v>424</v>
      </c>
      <c r="G272" s="26">
        <v>0</v>
      </c>
      <c r="H272" s="26">
        <v>0</v>
      </c>
      <c r="I272" s="26">
        <v>496</v>
      </c>
      <c r="J272" s="26">
        <v>0</v>
      </c>
      <c r="K272" s="26">
        <v>0</v>
      </c>
      <c r="L272" s="26">
        <v>396</v>
      </c>
      <c r="M272" s="26"/>
      <c r="N272"/>
      <c r="O272"/>
    </row>
    <row r="273" spans="1:15" s="7" customFormat="1" ht="12.75">
      <c r="A273" s="32" t="s">
        <v>9</v>
      </c>
      <c r="B273" s="63" t="s">
        <v>178</v>
      </c>
      <c r="C273" s="32" t="s">
        <v>179</v>
      </c>
      <c r="D273" s="26">
        <v>0</v>
      </c>
      <c r="E273" s="26">
        <v>0</v>
      </c>
      <c r="F273" s="26">
        <v>324</v>
      </c>
      <c r="G273" s="26">
        <v>0</v>
      </c>
      <c r="H273" s="26">
        <v>0</v>
      </c>
      <c r="I273" s="26">
        <v>686</v>
      </c>
      <c r="J273" s="26">
        <v>0</v>
      </c>
      <c r="K273" s="26">
        <v>0</v>
      </c>
      <c r="L273" s="26">
        <v>207</v>
      </c>
      <c r="M273" s="26">
        <v>74</v>
      </c>
      <c r="N273"/>
      <c r="O273"/>
    </row>
    <row r="274" spans="1:15" s="7" customFormat="1" ht="12.75">
      <c r="A274" s="32" t="s">
        <v>9</v>
      </c>
      <c r="B274" s="63" t="s">
        <v>180</v>
      </c>
      <c r="C274" s="32" t="s">
        <v>181</v>
      </c>
      <c r="D274" s="26">
        <v>0</v>
      </c>
      <c r="E274" s="26">
        <v>0</v>
      </c>
      <c r="F274" s="26">
        <v>188</v>
      </c>
      <c r="G274" s="26">
        <v>6</v>
      </c>
      <c r="H274" s="26">
        <v>0</v>
      </c>
      <c r="I274" s="26">
        <v>215</v>
      </c>
      <c r="J274" s="26">
        <v>0</v>
      </c>
      <c r="K274" s="26">
        <v>0</v>
      </c>
      <c r="L274" s="26">
        <v>224</v>
      </c>
      <c r="M274" s="26"/>
      <c r="N274"/>
      <c r="O274"/>
    </row>
    <row r="275" spans="1:15" s="7" customFormat="1" ht="12.75">
      <c r="A275" s="32" t="s">
        <v>9</v>
      </c>
      <c r="B275" s="63" t="s">
        <v>182</v>
      </c>
      <c r="C275" s="32" t="s">
        <v>183</v>
      </c>
      <c r="D275" s="26">
        <v>0</v>
      </c>
      <c r="E275" s="26">
        <v>0</v>
      </c>
      <c r="F275" s="26">
        <v>50</v>
      </c>
      <c r="G275" s="26">
        <v>16</v>
      </c>
      <c r="H275" s="26">
        <v>0</v>
      </c>
      <c r="I275" s="26">
        <v>320</v>
      </c>
      <c r="J275" s="26">
        <v>0</v>
      </c>
      <c r="K275" s="26">
        <v>0</v>
      </c>
      <c r="L275" s="26">
        <v>38</v>
      </c>
      <c r="M275" s="26"/>
      <c r="N275"/>
      <c r="O275"/>
    </row>
    <row r="276" spans="1:15" s="7" customFormat="1" ht="12.75">
      <c r="A276" s="32" t="s">
        <v>9</v>
      </c>
      <c r="B276" s="63" t="s">
        <v>184</v>
      </c>
      <c r="C276" s="32" t="s">
        <v>185</v>
      </c>
      <c r="D276" s="26">
        <v>4</v>
      </c>
      <c r="E276" s="26">
        <v>0</v>
      </c>
      <c r="F276" s="26">
        <v>130</v>
      </c>
      <c r="G276" s="26">
        <v>0</v>
      </c>
      <c r="H276" s="26">
        <v>0</v>
      </c>
      <c r="I276" s="26">
        <v>72</v>
      </c>
      <c r="J276" s="26">
        <v>2</v>
      </c>
      <c r="K276" s="26">
        <v>0</v>
      </c>
      <c r="L276" s="26">
        <v>98</v>
      </c>
      <c r="M276" s="26"/>
      <c r="N276"/>
      <c r="O276"/>
    </row>
    <row r="277" spans="1:15" s="7" customFormat="1" ht="12.75">
      <c r="A277" s="32" t="s">
        <v>9</v>
      </c>
      <c r="B277" s="63" t="s">
        <v>186</v>
      </c>
      <c r="C277" s="32" t="s">
        <v>187</v>
      </c>
      <c r="D277" s="26">
        <v>0</v>
      </c>
      <c r="E277" s="26">
        <v>0</v>
      </c>
      <c r="F277" s="26">
        <v>196</v>
      </c>
      <c r="G277" s="26">
        <v>12</v>
      </c>
      <c r="H277" s="26">
        <v>0</v>
      </c>
      <c r="I277" s="26">
        <v>260</v>
      </c>
      <c r="J277" s="26">
        <v>0</v>
      </c>
      <c r="K277" s="26">
        <v>0</v>
      </c>
      <c r="L277" s="26">
        <v>252</v>
      </c>
      <c r="M277" s="26" t="s">
        <v>483</v>
      </c>
      <c r="N277"/>
      <c r="O277"/>
    </row>
    <row r="278" spans="1:15" s="7" customFormat="1" ht="12.75">
      <c r="A278" s="32" t="s">
        <v>9</v>
      </c>
      <c r="B278" s="63" t="s">
        <v>196</v>
      </c>
      <c r="C278" s="32" t="s">
        <v>197</v>
      </c>
      <c r="D278" s="26">
        <v>27</v>
      </c>
      <c r="E278" s="26">
        <v>0</v>
      </c>
      <c r="F278" s="26">
        <v>1224</v>
      </c>
      <c r="G278" s="26">
        <v>9</v>
      </c>
      <c r="H278" s="26">
        <v>0</v>
      </c>
      <c r="I278" s="26">
        <v>1056</v>
      </c>
      <c r="J278" s="26">
        <v>6</v>
      </c>
      <c r="K278" s="26">
        <v>0</v>
      </c>
      <c r="L278" s="26">
        <v>1036</v>
      </c>
      <c r="M278" s="26" t="s">
        <v>483</v>
      </c>
      <c r="N278"/>
      <c r="O278"/>
    </row>
    <row r="279" spans="1:15" s="7" customFormat="1" ht="12.75">
      <c r="A279" s="32" t="s">
        <v>9</v>
      </c>
      <c r="B279" s="63" t="s">
        <v>203</v>
      </c>
      <c r="C279" s="32" t="s">
        <v>204</v>
      </c>
      <c r="D279" s="26">
        <v>4</v>
      </c>
      <c r="E279" s="26">
        <v>0</v>
      </c>
      <c r="F279" s="26">
        <v>90</v>
      </c>
      <c r="G279" s="26">
        <v>0</v>
      </c>
      <c r="H279" s="26">
        <v>0</v>
      </c>
      <c r="I279" s="26">
        <v>4</v>
      </c>
      <c r="J279" s="26">
        <v>4</v>
      </c>
      <c r="K279" s="26">
        <v>0</v>
      </c>
      <c r="L279" s="26">
        <v>107</v>
      </c>
      <c r="M279" s="26">
        <v>3</v>
      </c>
      <c r="N279"/>
      <c r="O279"/>
    </row>
    <row r="280" spans="1:15" s="7" customFormat="1" ht="12.75">
      <c r="A280" s="32" t="s">
        <v>9</v>
      </c>
      <c r="B280" s="63" t="s">
        <v>205</v>
      </c>
      <c r="C280" s="32" t="s">
        <v>206</v>
      </c>
      <c r="D280" s="26">
        <v>0</v>
      </c>
      <c r="E280" s="26">
        <v>0</v>
      </c>
      <c r="F280" s="26">
        <v>52</v>
      </c>
      <c r="G280" s="26"/>
      <c r="H280" s="26"/>
      <c r="I280" s="26"/>
      <c r="J280" s="26">
        <v>0</v>
      </c>
      <c r="K280" s="26">
        <v>0</v>
      </c>
      <c r="L280" s="26">
        <v>119</v>
      </c>
      <c r="M280" s="26">
        <v>9</v>
      </c>
      <c r="N280"/>
      <c r="O280"/>
    </row>
    <row r="281" spans="1:15" s="7" customFormat="1" ht="12.75">
      <c r="A281" s="32" t="s">
        <v>9</v>
      </c>
      <c r="B281" s="63" t="s">
        <v>207</v>
      </c>
      <c r="C281" s="32" t="s">
        <v>208</v>
      </c>
      <c r="D281" s="26"/>
      <c r="E281" s="26"/>
      <c r="F281" s="26"/>
      <c r="G281" s="26"/>
      <c r="H281" s="26"/>
      <c r="I281" s="26"/>
      <c r="J281" s="26">
        <v>0</v>
      </c>
      <c r="K281" s="26">
        <v>0</v>
      </c>
      <c r="L281" s="26">
        <v>78</v>
      </c>
      <c r="M281" s="26" t="s">
        <v>483</v>
      </c>
      <c r="N281"/>
      <c r="O281"/>
    </row>
    <row r="282" spans="1:15" s="7" customFormat="1" ht="12.75">
      <c r="A282" s="32" t="s">
        <v>9</v>
      </c>
      <c r="B282" s="63" t="s">
        <v>209</v>
      </c>
      <c r="C282" s="32" t="s">
        <v>210</v>
      </c>
      <c r="D282" s="26">
        <v>0</v>
      </c>
      <c r="E282" s="26">
        <v>0</v>
      </c>
      <c r="F282" s="26">
        <v>93</v>
      </c>
      <c r="G282" s="26">
        <v>0</v>
      </c>
      <c r="H282" s="26">
        <v>0</v>
      </c>
      <c r="I282" s="26">
        <v>8</v>
      </c>
      <c r="J282" s="26">
        <v>0</v>
      </c>
      <c r="K282" s="26">
        <v>3</v>
      </c>
      <c r="L282" s="26">
        <v>75</v>
      </c>
      <c r="M282" s="26"/>
      <c r="N282"/>
      <c r="O282"/>
    </row>
    <row r="283" spans="1:15" s="7" customFormat="1" ht="12.75">
      <c r="A283" s="32" t="s">
        <v>9</v>
      </c>
      <c r="B283" s="67" t="s">
        <v>213</v>
      </c>
      <c r="C283" s="32" t="s">
        <v>214</v>
      </c>
      <c r="D283" s="26"/>
      <c r="E283" s="26"/>
      <c r="F283" s="26"/>
      <c r="G283" s="26"/>
      <c r="H283" s="26"/>
      <c r="I283" s="26"/>
      <c r="J283" s="26"/>
      <c r="K283" s="26"/>
      <c r="L283" s="26"/>
      <c r="M283" s="26">
        <v>39</v>
      </c>
      <c r="N283"/>
      <c r="O283"/>
    </row>
    <row r="284" spans="1:15" s="7" customFormat="1" ht="12.75">
      <c r="A284" s="32" t="s">
        <v>9</v>
      </c>
      <c r="B284" s="63" t="s">
        <v>215</v>
      </c>
      <c r="C284" s="32" t="s">
        <v>216</v>
      </c>
      <c r="D284" s="26"/>
      <c r="E284" s="26"/>
      <c r="F284" s="26"/>
      <c r="G284" s="26"/>
      <c r="H284" s="26"/>
      <c r="I284" s="26"/>
      <c r="J284" s="26">
        <v>0</v>
      </c>
      <c r="K284" s="26">
        <v>0</v>
      </c>
      <c r="L284" s="26">
        <v>4</v>
      </c>
      <c r="M284" s="26"/>
      <c r="N284"/>
      <c r="O284"/>
    </row>
    <row r="285" spans="1:15" s="7" customFormat="1" ht="12.75">
      <c r="A285" s="32" t="s">
        <v>9</v>
      </c>
      <c r="B285" s="63" t="s">
        <v>221</v>
      </c>
      <c r="C285" s="32" t="s">
        <v>222</v>
      </c>
      <c r="D285" s="26">
        <v>0</v>
      </c>
      <c r="E285" s="26">
        <v>0</v>
      </c>
      <c r="F285" s="26">
        <v>72</v>
      </c>
      <c r="G285" s="26">
        <v>0</v>
      </c>
      <c r="H285" s="26">
        <v>0</v>
      </c>
      <c r="I285" s="26">
        <v>78</v>
      </c>
      <c r="J285" s="26">
        <v>0</v>
      </c>
      <c r="K285" s="26">
        <v>0</v>
      </c>
      <c r="L285" s="26">
        <v>23</v>
      </c>
      <c r="M285" s="26">
        <v>36</v>
      </c>
      <c r="N285"/>
      <c r="O285"/>
    </row>
    <row r="286" spans="1:15" s="7" customFormat="1" ht="12.75">
      <c r="A286" s="32" t="s">
        <v>9</v>
      </c>
      <c r="B286" s="63" t="s">
        <v>223</v>
      </c>
      <c r="C286" s="32" t="s">
        <v>224</v>
      </c>
      <c r="D286" s="26">
        <v>0</v>
      </c>
      <c r="E286" s="26">
        <v>0</v>
      </c>
      <c r="F286" s="26">
        <v>2</v>
      </c>
      <c r="G286" s="26"/>
      <c r="H286" s="26"/>
      <c r="I286" s="26"/>
      <c r="J286" s="26">
        <v>7</v>
      </c>
      <c r="K286" s="26">
        <v>0</v>
      </c>
      <c r="L286" s="26">
        <v>1</v>
      </c>
      <c r="M286" s="26"/>
      <c r="N286"/>
      <c r="O286"/>
    </row>
    <row r="287" spans="1:15" s="7" customFormat="1" ht="12.75">
      <c r="A287" s="32" t="s">
        <v>9</v>
      </c>
      <c r="B287" s="67" t="s">
        <v>242</v>
      </c>
      <c r="C287" s="32" t="s">
        <v>243</v>
      </c>
      <c r="D287" s="26"/>
      <c r="E287" s="26"/>
      <c r="F287" s="26"/>
      <c r="G287" s="26"/>
      <c r="H287" s="26"/>
      <c r="I287" s="26"/>
      <c r="J287" s="26"/>
      <c r="K287" s="26"/>
      <c r="L287" s="26"/>
      <c r="M287" s="26">
        <v>21</v>
      </c>
      <c r="N287"/>
      <c r="O287"/>
    </row>
    <row r="288" spans="1:15" s="7" customFormat="1" ht="12.75">
      <c r="A288" s="32" t="s">
        <v>9</v>
      </c>
      <c r="B288" s="67" t="s">
        <v>257</v>
      </c>
      <c r="C288" s="32" t="s">
        <v>523</v>
      </c>
      <c r="D288" s="26"/>
      <c r="E288" s="26"/>
      <c r="F288" s="26"/>
      <c r="G288" s="26"/>
      <c r="H288" s="26"/>
      <c r="I288" s="26"/>
      <c r="J288" s="26"/>
      <c r="K288" s="26"/>
      <c r="L288" s="26"/>
      <c r="M288" s="26">
        <v>537</v>
      </c>
      <c r="N288"/>
      <c r="O288"/>
    </row>
    <row r="289" spans="1:15" s="7" customFormat="1" ht="12.75">
      <c r="A289" s="32" t="s">
        <v>9</v>
      </c>
      <c r="B289" s="63" t="s">
        <v>259</v>
      </c>
      <c r="C289" s="32" t="s">
        <v>260</v>
      </c>
      <c r="D289" s="26"/>
      <c r="E289" s="26"/>
      <c r="F289" s="26"/>
      <c r="G289" s="26">
        <v>0</v>
      </c>
      <c r="H289" s="26">
        <v>0</v>
      </c>
      <c r="I289" s="26">
        <v>10</v>
      </c>
      <c r="J289" s="26"/>
      <c r="K289" s="26"/>
      <c r="L289" s="26"/>
      <c r="M289" s="26">
        <v>39</v>
      </c>
      <c r="N289"/>
      <c r="O289"/>
    </row>
    <row r="290" spans="1:15" s="7" customFormat="1" ht="12.75">
      <c r="A290" s="32" t="s">
        <v>9</v>
      </c>
      <c r="B290" s="67" t="s">
        <v>273</v>
      </c>
      <c r="C290" s="32" t="s">
        <v>524</v>
      </c>
      <c r="D290" s="26"/>
      <c r="E290" s="26"/>
      <c r="F290" s="26"/>
      <c r="G290" s="26"/>
      <c r="H290" s="26"/>
      <c r="I290" s="26"/>
      <c r="J290" s="26"/>
      <c r="K290" s="26"/>
      <c r="L290" s="26"/>
      <c r="M290" s="26">
        <v>228</v>
      </c>
      <c r="N290"/>
      <c r="O290"/>
    </row>
    <row r="291" spans="1:15" s="7" customFormat="1" ht="12.75">
      <c r="A291" s="32" t="s">
        <v>9</v>
      </c>
      <c r="B291" s="67" t="s">
        <v>275</v>
      </c>
      <c r="C291" s="32" t="s">
        <v>525</v>
      </c>
      <c r="D291" s="26"/>
      <c r="E291" s="26"/>
      <c r="F291" s="26"/>
      <c r="G291" s="26"/>
      <c r="H291" s="26"/>
      <c r="I291" s="26"/>
      <c r="J291" s="26"/>
      <c r="K291" s="26"/>
      <c r="L291" s="26"/>
      <c r="M291" s="26">
        <v>3</v>
      </c>
      <c r="N291"/>
      <c r="O291"/>
    </row>
    <row r="292" spans="1:15" s="7" customFormat="1" ht="12.75">
      <c r="A292" s="32" t="s">
        <v>9</v>
      </c>
      <c r="B292" s="63" t="s">
        <v>277</v>
      </c>
      <c r="C292" s="32" t="s">
        <v>278</v>
      </c>
      <c r="D292" s="26"/>
      <c r="E292" s="26"/>
      <c r="F292" s="26"/>
      <c r="G292" s="26">
        <v>24</v>
      </c>
      <c r="H292" s="26">
        <v>0</v>
      </c>
      <c r="I292" s="26">
        <v>3</v>
      </c>
      <c r="J292" s="26"/>
      <c r="K292" s="26"/>
      <c r="L292" s="26"/>
      <c r="M292" s="26">
        <v>764</v>
      </c>
      <c r="N292"/>
      <c r="O292"/>
    </row>
    <row r="293" spans="1:15" s="7" customFormat="1" ht="12.75">
      <c r="A293" s="32" t="s">
        <v>9</v>
      </c>
      <c r="B293" s="63" t="s">
        <v>279</v>
      </c>
      <c r="C293" s="32" t="s">
        <v>280</v>
      </c>
      <c r="D293" s="26">
        <v>0</v>
      </c>
      <c r="E293" s="26">
        <v>0</v>
      </c>
      <c r="F293" s="26">
        <v>7</v>
      </c>
      <c r="G293" s="26"/>
      <c r="H293" s="26"/>
      <c r="I293" s="26"/>
      <c r="J293" s="26"/>
      <c r="K293" s="26"/>
      <c r="L293" s="26"/>
      <c r="M293" s="26"/>
      <c r="N293"/>
      <c r="O293"/>
    </row>
    <row r="294" spans="1:15" s="7" customFormat="1" ht="12.75">
      <c r="A294" s="32" t="s">
        <v>9</v>
      </c>
      <c r="B294" s="63" t="s">
        <v>285</v>
      </c>
      <c r="C294" s="32" t="s">
        <v>286</v>
      </c>
      <c r="D294" s="26">
        <v>0</v>
      </c>
      <c r="E294" s="26">
        <v>0</v>
      </c>
      <c r="F294" s="26">
        <v>18</v>
      </c>
      <c r="G294" s="26">
        <v>2</v>
      </c>
      <c r="H294" s="26">
        <v>0</v>
      </c>
      <c r="I294" s="26">
        <v>4</v>
      </c>
      <c r="J294" s="26">
        <v>6</v>
      </c>
      <c r="K294" s="26">
        <v>0</v>
      </c>
      <c r="L294" s="26">
        <v>20</v>
      </c>
      <c r="M294" s="26">
        <v>184</v>
      </c>
      <c r="N294"/>
      <c r="O294"/>
    </row>
    <row r="295" spans="1:15" s="7" customFormat="1" ht="12.75">
      <c r="A295" s="32" t="s">
        <v>9</v>
      </c>
      <c r="B295" s="67" t="s">
        <v>287</v>
      </c>
      <c r="C295" s="32" t="s">
        <v>526</v>
      </c>
      <c r="D295" s="26"/>
      <c r="E295" s="26"/>
      <c r="F295" s="26"/>
      <c r="G295" s="26"/>
      <c r="H295" s="26"/>
      <c r="I295" s="26"/>
      <c r="J295" s="26"/>
      <c r="K295" s="26"/>
      <c r="L295" s="26"/>
      <c r="M295" s="26">
        <v>192</v>
      </c>
      <c r="N295"/>
      <c r="O295"/>
    </row>
    <row r="296" spans="1:15" s="7" customFormat="1" ht="12.75">
      <c r="A296" s="32" t="s">
        <v>9</v>
      </c>
      <c r="B296" s="67" t="s">
        <v>295</v>
      </c>
      <c r="C296" s="32" t="s">
        <v>296</v>
      </c>
      <c r="D296" s="26"/>
      <c r="E296" s="26"/>
      <c r="F296" s="26"/>
      <c r="G296" s="26"/>
      <c r="H296" s="26"/>
      <c r="I296" s="26"/>
      <c r="J296" s="26"/>
      <c r="K296" s="26"/>
      <c r="L296" s="26"/>
      <c r="M296" s="26">
        <v>172</v>
      </c>
      <c r="N296"/>
      <c r="O296"/>
    </row>
    <row r="297" spans="1:15" s="7" customFormat="1" ht="12.75">
      <c r="A297" s="32" t="s">
        <v>9</v>
      </c>
      <c r="B297" s="63" t="s">
        <v>297</v>
      </c>
      <c r="C297" s="32" t="s">
        <v>298</v>
      </c>
      <c r="D297" s="26">
        <v>3</v>
      </c>
      <c r="E297" s="26">
        <v>0</v>
      </c>
      <c r="F297" s="26">
        <v>0</v>
      </c>
      <c r="G297" s="26"/>
      <c r="H297" s="26"/>
      <c r="I297" s="26"/>
      <c r="J297" s="26"/>
      <c r="K297" s="26"/>
      <c r="L297" s="26"/>
      <c r="M297" s="26">
        <v>510</v>
      </c>
      <c r="N297"/>
      <c r="O297"/>
    </row>
    <row r="298" spans="1:15" s="7" customFormat="1" ht="12.75">
      <c r="A298" s="32" t="s">
        <v>9</v>
      </c>
      <c r="B298" s="63" t="s">
        <v>299</v>
      </c>
      <c r="C298" s="32" t="s">
        <v>300</v>
      </c>
      <c r="D298" s="26"/>
      <c r="E298" s="26"/>
      <c r="F298" s="26"/>
      <c r="G298" s="26">
        <v>0</v>
      </c>
      <c r="H298" s="26">
        <v>0</v>
      </c>
      <c r="I298" s="26">
        <v>14</v>
      </c>
      <c r="J298" s="26"/>
      <c r="K298" s="26"/>
      <c r="L298" s="26"/>
      <c r="M298" s="26"/>
      <c r="N298"/>
      <c r="O298"/>
    </row>
    <row r="299" spans="1:15" s="7" customFormat="1" ht="12.75">
      <c r="A299" s="32" t="s">
        <v>9</v>
      </c>
      <c r="B299" s="63" t="s">
        <v>301</v>
      </c>
      <c r="C299" s="32" t="s">
        <v>302</v>
      </c>
      <c r="D299" s="26"/>
      <c r="E299" s="26"/>
      <c r="F299" s="26"/>
      <c r="G299" s="26">
        <v>0</v>
      </c>
      <c r="H299" s="26">
        <v>0</v>
      </c>
      <c r="I299" s="26">
        <v>58</v>
      </c>
      <c r="J299" s="26"/>
      <c r="K299" s="26"/>
      <c r="L299" s="26"/>
      <c r="M299" s="26"/>
      <c r="N299"/>
      <c r="O299"/>
    </row>
    <row r="300" spans="1:15" s="7" customFormat="1" ht="12.75">
      <c r="A300" s="32" t="s">
        <v>9</v>
      </c>
      <c r="B300" s="63" t="s">
        <v>303</v>
      </c>
      <c r="C300" s="32" t="s">
        <v>304</v>
      </c>
      <c r="D300" s="26">
        <v>195</v>
      </c>
      <c r="E300" s="26">
        <v>0</v>
      </c>
      <c r="F300" s="26">
        <v>39</v>
      </c>
      <c r="G300" s="26">
        <v>270</v>
      </c>
      <c r="H300" s="26">
        <v>0</v>
      </c>
      <c r="I300" s="26">
        <v>80</v>
      </c>
      <c r="J300" s="26">
        <v>213</v>
      </c>
      <c r="K300" s="26">
        <v>0</v>
      </c>
      <c r="L300" s="26">
        <v>87</v>
      </c>
      <c r="M300" s="26">
        <v>727</v>
      </c>
      <c r="N300"/>
      <c r="O300"/>
    </row>
    <row r="301" spans="1:15" s="7" customFormat="1" ht="12.75">
      <c r="A301" s="32" t="s">
        <v>9</v>
      </c>
      <c r="B301" s="67" t="s">
        <v>315</v>
      </c>
      <c r="C301" s="32" t="s">
        <v>527</v>
      </c>
      <c r="D301" s="26"/>
      <c r="E301" s="26"/>
      <c r="F301" s="26"/>
      <c r="G301" s="26"/>
      <c r="H301" s="26"/>
      <c r="I301" s="26"/>
      <c r="J301" s="26"/>
      <c r="K301" s="26"/>
      <c r="L301" s="26"/>
      <c r="M301" s="26">
        <v>327</v>
      </c>
      <c r="N301"/>
      <c r="O301"/>
    </row>
    <row r="302" spans="1:15" s="7" customFormat="1" ht="12.75">
      <c r="A302" s="32" t="s">
        <v>9</v>
      </c>
      <c r="B302" s="67" t="s">
        <v>319</v>
      </c>
      <c r="C302" s="32" t="s">
        <v>528</v>
      </c>
      <c r="D302" s="26"/>
      <c r="E302" s="26"/>
      <c r="F302" s="26"/>
      <c r="G302" s="26"/>
      <c r="H302" s="26"/>
      <c r="I302" s="26"/>
      <c r="J302" s="26"/>
      <c r="K302" s="26"/>
      <c r="L302" s="26"/>
      <c r="M302" s="26">
        <v>791</v>
      </c>
      <c r="N302"/>
      <c r="O302"/>
    </row>
    <row r="303" spans="1:15" s="7" customFormat="1" ht="12.75">
      <c r="A303" s="32" t="s">
        <v>9</v>
      </c>
      <c r="B303" s="67" t="s">
        <v>323</v>
      </c>
      <c r="C303" s="32" t="s">
        <v>529</v>
      </c>
      <c r="D303" s="26"/>
      <c r="E303" s="26"/>
      <c r="F303" s="26"/>
      <c r="G303" s="26"/>
      <c r="H303" s="26"/>
      <c r="I303" s="26"/>
      <c r="J303" s="26"/>
      <c r="K303" s="26"/>
      <c r="L303" s="26"/>
      <c r="M303" s="26">
        <v>78</v>
      </c>
      <c r="N303"/>
      <c r="O303"/>
    </row>
    <row r="304" spans="1:15" s="7" customFormat="1" ht="12.75">
      <c r="A304" s="32" t="s">
        <v>9</v>
      </c>
      <c r="B304" s="67" t="s">
        <v>325</v>
      </c>
      <c r="C304" s="32" t="s">
        <v>530</v>
      </c>
      <c r="D304" s="26"/>
      <c r="E304" s="26"/>
      <c r="F304" s="26"/>
      <c r="G304" s="26"/>
      <c r="H304" s="26"/>
      <c r="I304" s="26"/>
      <c r="J304" s="26"/>
      <c r="K304" s="26"/>
      <c r="L304" s="26"/>
      <c r="M304" s="26">
        <v>205</v>
      </c>
      <c r="N304"/>
      <c r="O304"/>
    </row>
    <row r="305" spans="1:15" s="7" customFormat="1" ht="12.75">
      <c r="A305" s="32" t="s">
        <v>9</v>
      </c>
      <c r="B305" s="63" t="s">
        <v>329</v>
      </c>
      <c r="C305" s="32" t="s">
        <v>330</v>
      </c>
      <c r="D305" s="26"/>
      <c r="E305" s="26"/>
      <c r="F305" s="26"/>
      <c r="G305" s="26"/>
      <c r="H305" s="26"/>
      <c r="I305" s="26"/>
      <c r="J305" s="26">
        <v>0</v>
      </c>
      <c r="K305" s="26">
        <v>0</v>
      </c>
      <c r="L305" s="26">
        <v>7</v>
      </c>
      <c r="M305" s="26"/>
      <c r="N305"/>
      <c r="O305"/>
    </row>
    <row r="306" spans="1:15" s="7" customFormat="1" ht="12.75">
      <c r="A306" s="32" t="s">
        <v>9</v>
      </c>
      <c r="B306" s="63" t="s">
        <v>331</v>
      </c>
      <c r="C306" s="32" t="s">
        <v>332</v>
      </c>
      <c r="D306" s="26">
        <v>0</v>
      </c>
      <c r="E306" s="26">
        <v>0</v>
      </c>
      <c r="F306" s="26">
        <v>2</v>
      </c>
      <c r="G306" s="26"/>
      <c r="H306" s="26"/>
      <c r="I306" s="26"/>
      <c r="J306" s="26"/>
      <c r="K306" s="26"/>
      <c r="L306" s="26"/>
      <c r="M306" s="26"/>
      <c r="N306"/>
      <c r="O306"/>
    </row>
    <row r="307" spans="1:15" s="7" customFormat="1" ht="12.75">
      <c r="A307" s="32" t="s">
        <v>9</v>
      </c>
      <c r="B307" s="63" t="s">
        <v>333</v>
      </c>
      <c r="C307" s="32" t="s">
        <v>334</v>
      </c>
      <c r="D307" s="26">
        <v>0</v>
      </c>
      <c r="E307" s="26">
        <v>0</v>
      </c>
      <c r="F307" s="26">
        <v>4</v>
      </c>
      <c r="G307" s="26"/>
      <c r="H307" s="26"/>
      <c r="I307" s="26"/>
      <c r="J307" s="26"/>
      <c r="K307" s="26"/>
      <c r="L307" s="26"/>
      <c r="M307" s="26">
        <v>6</v>
      </c>
      <c r="N307"/>
      <c r="O307"/>
    </row>
    <row r="308" spans="1:15" s="7" customFormat="1" ht="12.75">
      <c r="A308" s="32" t="s">
        <v>9</v>
      </c>
      <c r="B308" s="63" t="s">
        <v>341</v>
      </c>
      <c r="C308" s="32" t="s">
        <v>342</v>
      </c>
      <c r="D308" s="26">
        <v>0</v>
      </c>
      <c r="E308" s="26">
        <v>0</v>
      </c>
      <c r="F308" s="26">
        <v>15</v>
      </c>
      <c r="G308" s="26"/>
      <c r="H308" s="26"/>
      <c r="I308" s="26"/>
      <c r="J308" s="26"/>
      <c r="K308" s="26"/>
      <c r="L308" s="26"/>
      <c r="M308" s="26"/>
      <c r="N308"/>
      <c r="O308"/>
    </row>
    <row r="309" spans="1:15" s="7" customFormat="1" ht="12.75">
      <c r="A309" s="32" t="s">
        <v>9</v>
      </c>
      <c r="B309" s="63" t="s">
        <v>349</v>
      </c>
      <c r="C309" s="32" t="s">
        <v>350</v>
      </c>
      <c r="D309" s="26">
        <v>0</v>
      </c>
      <c r="E309" s="26">
        <v>0</v>
      </c>
      <c r="F309" s="26">
        <v>39</v>
      </c>
      <c r="G309" s="26">
        <v>42</v>
      </c>
      <c r="H309" s="26">
        <v>0</v>
      </c>
      <c r="I309" s="26">
        <v>8</v>
      </c>
      <c r="J309" s="26"/>
      <c r="K309" s="26"/>
      <c r="L309" s="26"/>
      <c r="M309" s="26">
        <v>348</v>
      </c>
      <c r="N309"/>
      <c r="O309"/>
    </row>
    <row r="310" spans="1:15" s="7" customFormat="1" ht="12.75">
      <c r="A310" s="32" t="s">
        <v>9</v>
      </c>
      <c r="B310" s="67" t="s">
        <v>353</v>
      </c>
      <c r="C310" s="32" t="s">
        <v>354</v>
      </c>
      <c r="D310" s="26"/>
      <c r="E310" s="26"/>
      <c r="F310" s="26"/>
      <c r="G310" s="26"/>
      <c r="H310" s="26"/>
      <c r="I310" s="26"/>
      <c r="J310" s="26"/>
      <c r="K310" s="26"/>
      <c r="L310" s="26"/>
      <c r="M310" s="26">
        <v>3</v>
      </c>
      <c r="N310"/>
      <c r="O310"/>
    </row>
    <row r="311" spans="1:15" s="7" customFormat="1" ht="12.75">
      <c r="A311" s="32" t="s">
        <v>9</v>
      </c>
      <c r="B311" s="63" t="s">
        <v>351</v>
      </c>
      <c r="C311" s="32" t="s">
        <v>352</v>
      </c>
      <c r="D311" s="26"/>
      <c r="E311" s="26"/>
      <c r="F311" s="26"/>
      <c r="G311" s="26"/>
      <c r="H311" s="26"/>
      <c r="I311" s="26"/>
      <c r="J311" s="26">
        <v>0</v>
      </c>
      <c r="K311" s="26">
        <v>0</v>
      </c>
      <c r="L311" s="26">
        <v>3</v>
      </c>
      <c r="M311" s="26"/>
      <c r="N311"/>
      <c r="O311"/>
    </row>
    <row r="312" spans="1:15" s="7" customFormat="1" ht="12.75">
      <c r="A312" s="32" t="s">
        <v>9</v>
      </c>
      <c r="B312" s="63" t="s">
        <v>357</v>
      </c>
      <c r="C312" s="32" t="s">
        <v>358</v>
      </c>
      <c r="D312" s="26"/>
      <c r="E312" s="26"/>
      <c r="F312" s="26"/>
      <c r="G312" s="26"/>
      <c r="H312" s="26"/>
      <c r="I312" s="26"/>
      <c r="J312" s="26">
        <v>0</v>
      </c>
      <c r="K312" s="26">
        <v>0</v>
      </c>
      <c r="L312" s="26">
        <v>1</v>
      </c>
      <c r="M312" s="26"/>
      <c r="N312"/>
      <c r="O312"/>
    </row>
    <row r="313" spans="1:15" s="7" customFormat="1" ht="12.75">
      <c r="A313" s="32" t="s">
        <v>9</v>
      </c>
      <c r="B313" s="63" t="s">
        <v>363</v>
      </c>
      <c r="C313" s="32" t="s">
        <v>364</v>
      </c>
      <c r="D313" s="26"/>
      <c r="E313" s="26"/>
      <c r="F313" s="26"/>
      <c r="G313" s="26"/>
      <c r="H313" s="26"/>
      <c r="I313" s="26"/>
      <c r="J313" s="26">
        <v>0</v>
      </c>
      <c r="K313" s="26">
        <v>0</v>
      </c>
      <c r="L313" s="26">
        <v>4</v>
      </c>
      <c r="M313" s="26"/>
      <c r="N313"/>
      <c r="O313"/>
    </row>
    <row r="314" spans="1:15" s="7" customFormat="1" ht="12.75">
      <c r="A314" s="32" t="s">
        <v>9</v>
      </c>
      <c r="B314" s="63" t="s">
        <v>376</v>
      </c>
      <c r="C314" s="32" t="s">
        <v>35</v>
      </c>
      <c r="D314" s="26"/>
      <c r="E314" s="26"/>
      <c r="F314" s="26"/>
      <c r="G314" s="26"/>
      <c r="H314" s="26"/>
      <c r="I314" s="26"/>
      <c r="J314" s="26">
        <v>0</v>
      </c>
      <c r="K314" s="26">
        <v>0</v>
      </c>
      <c r="L314" s="26">
        <v>4</v>
      </c>
      <c r="M314" s="26"/>
      <c r="N314"/>
      <c r="O314"/>
    </row>
    <row r="315" spans="1:15" s="7" customFormat="1" ht="12.75">
      <c r="A315" s="32" t="s">
        <v>9</v>
      </c>
      <c r="B315" s="63" t="s">
        <v>377</v>
      </c>
      <c r="C315" s="32" t="s">
        <v>37</v>
      </c>
      <c r="D315" s="26">
        <v>4</v>
      </c>
      <c r="E315" s="26">
        <v>0</v>
      </c>
      <c r="F315" s="26">
        <v>301</v>
      </c>
      <c r="G315" s="26">
        <v>0</v>
      </c>
      <c r="H315" s="26">
        <v>0</v>
      </c>
      <c r="I315" s="26">
        <v>160</v>
      </c>
      <c r="J315" s="26">
        <v>8</v>
      </c>
      <c r="K315" s="26">
        <v>0</v>
      </c>
      <c r="L315" s="26">
        <v>271</v>
      </c>
      <c r="M315" s="26"/>
      <c r="N315"/>
      <c r="O315"/>
    </row>
    <row r="316" spans="1:15" s="7" customFormat="1" ht="12.75">
      <c r="A316" s="32" t="s">
        <v>9</v>
      </c>
      <c r="B316" s="63" t="s">
        <v>378</v>
      </c>
      <c r="C316" s="32" t="s">
        <v>39</v>
      </c>
      <c r="D316" s="26">
        <v>0</v>
      </c>
      <c r="E316" s="26">
        <v>0</v>
      </c>
      <c r="F316" s="26">
        <v>1098</v>
      </c>
      <c r="G316" s="26">
        <v>26</v>
      </c>
      <c r="H316" s="26">
        <v>0</v>
      </c>
      <c r="I316" s="26">
        <v>614</v>
      </c>
      <c r="J316" s="26">
        <v>0</v>
      </c>
      <c r="K316" s="26">
        <v>0</v>
      </c>
      <c r="L316" s="26">
        <v>1319</v>
      </c>
      <c r="M316" s="26"/>
      <c r="N316"/>
      <c r="O316"/>
    </row>
    <row r="317" spans="1:15" s="7" customFormat="1" ht="12.75">
      <c r="A317" s="32" t="s">
        <v>518</v>
      </c>
      <c r="B317" s="26"/>
      <c r="C317" s="26"/>
      <c r="D317" s="26">
        <v>241</v>
      </c>
      <c r="E317" s="26">
        <v>0</v>
      </c>
      <c r="F317" s="26">
        <v>4987</v>
      </c>
      <c r="G317" s="26">
        <v>408</v>
      </c>
      <c r="H317" s="26">
        <v>0</v>
      </c>
      <c r="I317" s="26">
        <v>4338</v>
      </c>
      <c r="J317" s="26">
        <v>280</v>
      </c>
      <c r="K317" s="26">
        <v>3</v>
      </c>
      <c r="L317" s="26">
        <v>4919</v>
      </c>
      <c r="M317" s="26">
        <f>SUM(M262:M316)</f>
        <v>5658</v>
      </c>
      <c r="N317"/>
      <c r="O317"/>
    </row>
    <row r="318" spans="1:15" s="7" customFormat="1" ht="12.75">
      <c r="A318" s="32"/>
      <c r="B318" s="32"/>
      <c r="C318" s="32"/>
      <c r="D318" s="26"/>
      <c r="E318" s="26"/>
      <c r="F318" s="26"/>
      <c r="G318" s="26"/>
      <c r="H318" s="26"/>
      <c r="I318" s="26"/>
      <c r="J318" s="26"/>
      <c r="K318" s="26"/>
      <c r="L318" s="26"/>
      <c r="M318" s="26"/>
      <c r="N318"/>
      <c r="O318"/>
    </row>
    <row r="319" spans="1:15" s="7" customFormat="1" ht="12.75">
      <c r="A319" s="32"/>
      <c r="B319" s="32"/>
      <c r="C319" s="32"/>
      <c r="D319" s="26"/>
      <c r="E319" s="26"/>
      <c r="F319" s="26"/>
      <c r="G319" s="26"/>
      <c r="H319" s="26"/>
      <c r="I319" s="26"/>
      <c r="J319" s="26"/>
      <c r="K319" s="26"/>
      <c r="L319" s="26"/>
      <c r="M319" s="26"/>
      <c r="N319"/>
      <c r="O319"/>
    </row>
    <row r="320" spans="1:15" s="7" customFormat="1" ht="12.75">
      <c r="A320" s="32"/>
      <c r="B320" s="32"/>
      <c r="C320" s="32"/>
      <c r="D320" s="26"/>
      <c r="E320" s="26"/>
      <c r="F320" s="26"/>
      <c r="G320" s="26"/>
      <c r="H320" s="26"/>
      <c r="I320" s="26"/>
      <c r="J320" s="26"/>
      <c r="K320" s="26"/>
      <c r="L320" s="26"/>
      <c r="M320" s="26"/>
      <c r="N320"/>
      <c r="O320"/>
    </row>
    <row r="321" spans="1:15" s="7" customFormat="1" ht="12.75">
      <c r="A321" s="32"/>
      <c r="B321" s="32"/>
      <c r="C321" s="32"/>
      <c r="D321" s="26"/>
      <c r="E321" s="26"/>
      <c r="F321" s="26"/>
      <c r="G321" s="26"/>
      <c r="H321" s="26"/>
      <c r="I321" s="26"/>
      <c r="J321" s="26"/>
      <c r="K321" s="26"/>
      <c r="L321" s="26"/>
      <c r="M321" s="26"/>
      <c r="N321"/>
      <c r="O321"/>
    </row>
    <row r="322" spans="1:15" s="7" customFormat="1" ht="12.75">
      <c r="A322" s="32"/>
      <c r="B322" s="32"/>
      <c r="C322" s="32"/>
      <c r="D322" s="26"/>
      <c r="E322" s="26"/>
      <c r="F322" s="26"/>
      <c r="G322" s="26"/>
      <c r="H322" s="26"/>
      <c r="I322" s="26"/>
      <c r="J322" s="26"/>
      <c r="K322" s="26"/>
      <c r="L322" s="26"/>
      <c r="M322" s="26"/>
      <c r="N322"/>
      <c r="O322"/>
    </row>
    <row r="323" spans="1:15" s="7" customFormat="1" ht="12.75">
      <c r="A323" s="32"/>
      <c r="B323" s="32"/>
      <c r="C323" s="32"/>
      <c r="D323" s="26"/>
      <c r="E323" s="26"/>
      <c r="F323" s="26"/>
      <c r="G323" s="26"/>
      <c r="H323" s="26"/>
      <c r="I323" s="26"/>
      <c r="J323" s="26"/>
      <c r="K323" s="26"/>
      <c r="L323" s="26"/>
      <c r="M323" s="26"/>
      <c r="N323"/>
      <c r="O323"/>
    </row>
    <row r="324" spans="1:15" s="7" customFormat="1" ht="12.75">
      <c r="A324" s="32"/>
      <c r="B324" s="32"/>
      <c r="C324" s="32"/>
      <c r="D324" s="26"/>
      <c r="E324" s="26"/>
      <c r="F324" s="26"/>
      <c r="G324" s="26"/>
      <c r="H324" s="26"/>
      <c r="I324" s="26"/>
      <c r="J324" s="26"/>
      <c r="K324" s="26"/>
      <c r="L324" s="26"/>
      <c r="M324" s="26"/>
      <c r="N324"/>
      <c r="O324"/>
    </row>
    <row r="325" spans="1:15" s="7" customFormat="1" ht="12.75">
      <c r="A325" s="32"/>
      <c r="B325" s="32"/>
      <c r="C325" s="32"/>
      <c r="D325" s="26"/>
      <c r="E325" s="26"/>
      <c r="F325" s="26"/>
      <c r="G325" s="26"/>
      <c r="H325" s="26"/>
      <c r="I325" s="26"/>
      <c r="J325" s="26"/>
      <c r="K325" s="26"/>
      <c r="L325" s="26"/>
      <c r="M325" s="26"/>
      <c r="N325"/>
      <c r="O325"/>
    </row>
    <row r="326" spans="1:15" s="7" customFormat="1" ht="12.75">
      <c r="A326" s="32"/>
      <c r="B326" s="32"/>
      <c r="C326" s="32"/>
      <c r="D326" s="26"/>
      <c r="E326" s="26"/>
      <c r="F326" s="26"/>
      <c r="G326" s="26"/>
      <c r="H326" s="26"/>
      <c r="I326" s="26"/>
      <c r="J326" s="26"/>
      <c r="K326" s="26"/>
      <c r="L326" s="26"/>
      <c r="M326" s="26"/>
      <c r="N326"/>
      <c r="O326"/>
    </row>
    <row r="327" spans="1:15" s="7" customFormat="1" ht="12.75">
      <c r="A327" s="32"/>
      <c r="B327" s="32"/>
      <c r="C327" s="32"/>
      <c r="D327" s="26"/>
      <c r="E327" s="26"/>
      <c r="F327" s="26"/>
      <c r="G327" s="26"/>
      <c r="H327" s="26"/>
      <c r="I327" s="26"/>
      <c r="J327" s="26"/>
      <c r="K327" s="26"/>
      <c r="L327" s="26"/>
      <c r="M327" s="26"/>
      <c r="N327"/>
      <c r="O327"/>
    </row>
    <row r="328" spans="1:15" s="7" customFormat="1" ht="12.75">
      <c r="A328" s="32"/>
      <c r="B328" s="32"/>
      <c r="C328" s="32"/>
      <c r="D328" s="26"/>
      <c r="E328" s="26"/>
      <c r="F328" s="26"/>
      <c r="G328" s="26"/>
      <c r="H328" s="26"/>
      <c r="I328" s="26"/>
      <c r="J328" s="26"/>
      <c r="K328" s="26"/>
      <c r="L328" s="26"/>
      <c r="M328" s="26"/>
      <c r="N328"/>
      <c r="O328"/>
    </row>
    <row r="329" spans="1:15" s="7" customFormat="1" ht="12.75">
      <c r="A329" s="32"/>
      <c r="B329" s="32"/>
      <c r="C329" s="32"/>
      <c r="D329" s="26"/>
      <c r="E329" s="26"/>
      <c r="F329" s="26"/>
      <c r="G329" s="26"/>
      <c r="H329" s="26"/>
      <c r="I329" s="26"/>
      <c r="J329" s="26"/>
      <c r="K329" s="26"/>
      <c r="L329" s="26"/>
      <c r="M329" s="26"/>
      <c r="N329"/>
      <c r="O329"/>
    </row>
    <row r="330" spans="1:15" s="7" customFormat="1" ht="12.75">
      <c r="A330" s="32"/>
      <c r="B330" s="32"/>
      <c r="C330" s="32"/>
      <c r="D330" s="26"/>
      <c r="E330" s="26"/>
      <c r="F330" s="26"/>
      <c r="G330" s="26"/>
      <c r="H330" s="26"/>
      <c r="I330" s="26"/>
      <c r="J330" s="26"/>
      <c r="K330" s="26"/>
      <c r="L330" s="26"/>
      <c r="M330" s="26"/>
      <c r="N330"/>
      <c r="O330"/>
    </row>
    <row r="331" spans="1:15" s="7" customFormat="1" ht="12.75">
      <c r="A331" s="32"/>
      <c r="B331" s="32"/>
      <c r="C331" s="32"/>
      <c r="D331" s="26"/>
      <c r="E331" s="26"/>
      <c r="F331" s="26"/>
      <c r="G331" s="26"/>
      <c r="H331" s="26"/>
      <c r="I331" s="26"/>
      <c r="J331" s="26"/>
      <c r="K331" s="26"/>
      <c r="L331" s="26"/>
      <c r="M331" s="26"/>
      <c r="N331"/>
      <c r="O331"/>
    </row>
    <row r="332" spans="1:15" s="7" customFormat="1" ht="12.75">
      <c r="A332" s="32"/>
      <c r="B332" s="26"/>
      <c r="C332" s="26"/>
      <c r="D332" s="26"/>
      <c r="E332" s="26"/>
      <c r="F332" s="26"/>
      <c r="G332" s="26"/>
      <c r="H332" s="26"/>
      <c r="I332" s="26"/>
      <c r="J332" s="26"/>
      <c r="K332" s="26"/>
      <c r="L332" s="26"/>
      <c r="M332" s="26"/>
      <c r="N332"/>
      <c r="O332"/>
    </row>
    <row r="333" spans="1:3" s="7" customFormat="1" ht="12.75">
      <c r="A333" s="6"/>
      <c r="B333" s="6"/>
      <c r="C333" s="6"/>
    </row>
    <row r="334" spans="1:3" s="7" customFormat="1" ht="12.75">
      <c r="A334" s="6"/>
      <c r="B334" s="6"/>
      <c r="C334" s="6"/>
    </row>
    <row r="335" spans="1:3" s="7" customFormat="1" ht="12.75">
      <c r="A335" s="6"/>
      <c r="B335" s="6"/>
      <c r="C335" s="6"/>
    </row>
    <row r="336" s="7" customFormat="1" ht="12.75">
      <c r="A336" s="6"/>
    </row>
    <row r="337" spans="1:11" s="7" customFormat="1" ht="12.75">
      <c r="A337" s="10" t="s">
        <v>81</v>
      </c>
      <c r="B337"/>
      <c r="C337"/>
      <c r="D337"/>
      <c r="E337"/>
      <c r="F337"/>
      <c r="G337"/>
      <c r="H337"/>
      <c r="I337"/>
      <c r="J337"/>
      <c r="K337" s="3"/>
    </row>
    <row r="338" spans="1:11" s="7" customFormat="1" ht="12.75">
      <c r="A338" s="10" t="s">
        <v>62</v>
      </c>
      <c r="B338"/>
      <c r="C338"/>
      <c r="D338"/>
      <c r="E338"/>
      <c r="F338"/>
      <c r="G338"/>
      <c r="H338"/>
      <c r="I338"/>
      <c r="J338"/>
      <c r="K338" s="3"/>
    </row>
    <row r="339" spans="1:11" s="7" customFormat="1" ht="12.75">
      <c r="A339" s="10"/>
      <c r="B339"/>
      <c r="C339" s="70" t="s">
        <v>59</v>
      </c>
      <c r="D339" s="23"/>
      <c r="E339" s="21"/>
      <c r="F339" s="72" t="s">
        <v>82</v>
      </c>
      <c r="G339" s="72"/>
      <c r="H339" s="72"/>
      <c r="I339" s="72"/>
      <c r="J339" s="72"/>
      <c r="K339" s="6"/>
    </row>
    <row r="340" spans="1:13" s="7" customFormat="1" ht="25.5">
      <c r="A340"/>
      <c r="B340"/>
      <c r="C340" s="71"/>
      <c r="D340" s="24" t="s">
        <v>63</v>
      </c>
      <c r="E340" s="25" t="s">
        <v>60</v>
      </c>
      <c r="F340" s="23" t="s">
        <v>4</v>
      </c>
      <c r="G340" s="47" t="s">
        <v>47</v>
      </c>
      <c r="H340" s="47" t="s">
        <v>61</v>
      </c>
      <c r="I340" s="23" t="s">
        <v>3</v>
      </c>
      <c r="J340" s="23" t="s">
        <v>43</v>
      </c>
      <c r="K340" s="56"/>
      <c r="L340" s="56"/>
      <c r="M340" s="56"/>
    </row>
    <row r="341" spans="1:10" s="7" customFormat="1" ht="12.75">
      <c r="A341"/>
      <c r="B341"/>
      <c r="C341" s="26" t="s">
        <v>58</v>
      </c>
      <c r="D341" s="26">
        <v>263317</v>
      </c>
      <c r="E341" s="57">
        <v>1705</v>
      </c>
      <c r="F341" s="26">
        <v>1003</v>
      </c>
      <c r="G341" s="26">
        <v>8</v>
      </c>
      <c r="H341" s="26">
        <v>206</v>
      </c>
      <c r="I341" s="26">
        <v>1316</v>
      </c>
      <c r="J341" s="26">
        <f>SUM(F341:I341)</f>
        <v>2533</v>
      </c>
    </row>
    <row r="342" spans="1:10" s="7" customFormat="1" ht="12.75">
      <c r="A342"/>
      <c r="B342"/>
      <c r="C342" s="26" t="s">
        <v>54</v>
      </c>
      <c r="D342" s="26">
        <v>260817</v>
      </c>
      <c r="E342" s="57">
        <v>1710</v>
      </c>
      <c r="F342" s="26">
        <v>1240</v>
      </c>
      <c r="G342" s="26"/>
      <c r="H342" s="26" t="s">
        <v>45</v>
      </c>
      <c r="I342" s="26">
        <v>944</v>
      </c>
      <c r="J342" s="26">
        <f>SUM(F342:I342)</f>
        <v>2184</v>
      </c>
    </row>
    <row r="343" spans="1:10" s="7" customFormat="1" ht="12.75">
      <c r="A343"/>
      <c r="B343"/>
      <c r="C343" s="26" t="s">
        <v>55</v>
      </c>
      <c r="D343" s="26">
        <v>261417</v>
      </c>
      <c r="E343" s="57">
        <v>1720</v>
      </c>
      <c r="F343" s="26">
        <v>1287</v>
      </c>
      <c r="G343" s="26"/>
      <c r="H343" s="26">
        <v>312</v>
      </c>
      <c r="I343" s="26">
        <v>1459</v>
      </c>
      <c r="J343" s="26">
        <f>SUM(F343:I343)</f>
        <v>3058</v>
      </c>
    </row>
    <row r="344" spans="1:10" s="7" customFormat="1" ht="12.75">
      <c r="A344"/>
      <c r="B344"/>
      <c r="C344" s="26" t="s">
        <v>56</v>
      </c>
      <c r="D344" s="26">
        <v>261817</v>
      </c>
      <c r="E344" s="57">
        <v>1722</v>
      </c>
      <c r="F344" s="26">
        <v>972</v>
      </c>
      <c r="G344" s="26"/>
      <c r="H344" s="26">
        <v>112</v>
      </c>
      <c r="I344" s="26">
        <v>1743</v>
      </c>
      <c r="J344" s="26">
        <f>SUM(F344:I344)</f>
        <v>2827</v>
      </c>
    </row>
    <row r="345" spans="1:10" s="7" customFormat="1" ht="12.75">
      <c r="A345"/>
      <c r="B345"/>
      <c r="C345" s="26" t="s">
        <v>57</v>
      </c>
      <c r="D345" s="26">
        <v>262317</v>
      </c>
      <c r="E345" s="57">
        <v>1733</v>
      </c>
      <c r="F345" s="26">
        <v>640</v>
      </c>
      <c r="G345" s="26">
        <v>4</v>
      </c>
      <c r="H345" s="26">
        <v>385</v>
      </c>
      <c r="I345" s="26">
        <v>763</v>
      </c>
      <c r="J345" s="26">
        <f>SUM(F345:I345)</f>
        <v>1792</v>
      </c>
    </row>
    <row r="346" spans="1:10" s="7" customFormat="1" ht="12.75">
      <c r="A346"/>
      <c r="B346"/>
      <c r="C346" s="26" t="s">
        <v>80</v>
      </c>
      <c r="D346" s="26"/>
      <c r="E346" s="57"/>
      <c r="F346" s="26">
        <f>SUM(F341:F345)</f>
        <v>5142</v>
      </c>
      <c r="G346" s="26">
        <f>SUM(G341:G345)</f>
        <v>12</v>
      </c>
      <c r="H346" s="26">
        <f>SUM(H341:H345)</f>
        <v>1015</v>
      </c>
      <c r="I346" s="26">
        <f>SUM(I341:I345)</f>
        <v>6225</v>
      </c>
      <c r="J346" s="26">
        <f>SUM(J341:J345)</f>
        <v>12394</v>
      </c>
    </row>
    <row r="347" spans="1:3" s="7" customFormat="1" ht="12.75">
      <c r="A347" s="6"/>
      <c r="B347" s="6"/>
      <c r="C347" s="6"/>
    </row>
    <row r="348" s="7" customFormat="1" ht="12.75"/>
    <row r="349" s="7" customFormat="1" ht="12.75"/>
    <row r="350" s="7" customFormat="1" ht="12.75"/>
    <row r="351" s="7" customFormat="1" ht="12.75"/>
    <row r="352" s="7" customFormat="1" ht="12.75"/>
    <row r="353" s="7" customFormat="1" ht="12.75"/>
    <row r="354" s="7" customFormat="1" ht="12.75"/>
    <row r="355" s="7" customFormat="1" ht="12.75"/>
    <row r="356" s="7" customFormat="1" ht="12.75"/>
    <row r="357" s="7" customFormat="1" ht="12.75"/>
    <row r="358" s="7" customFormat="1" ht="12.75"/>
    <row r="359" s="7" customFormat="1" ht="12.75"/>
    <row r="360" s="7" customFormat="1" ht="12.75"/>
    <row r="361" s="7" customFormat="1" ht="12.75"/>
    <row r="362" s="7" customFormat="1" ht="12.75"/>
    <row r="363" s="7" customFormat="1" ht="12.75"/>
    <row r="364" s="7" customFormat="1" ht="12.75"/>
    <row r="365" s="7" customFormat="1" ht="12.75"/>
    <row r="366" s="7" customFormat="1" ht="12.75"/>
    <row r="367" s="7" customFormat="1" ht="12.75"/>
    <row r="368" s="7" customFormat="1" ht="12.75"/>
    <row r="369" s="7" customFormat="1" ht="12.75"/>
    <row r="370" s="7" customFormat="1" ht="12.75"/>
    <row r="371" s="7" customFormat="1" ht="12.75"/>
    <row r="372" s="7" customFormat="1" ht="12.75"/>
    <row r="373" s="7" customFormat="1" ht="12.75"/>
    <row r="374" s="7" customFormat="1" ht="12.75"/>
    <row r="375" s="7" customFormat="1" ht="12.75"/>
    <row r="376" s="7" customFormat="1" ht="12.75"/>
    <row r="377" s="7" customFormat="1" ht="12.75"/>
    <row r="378" s="7" customFormat="1" ht="12.75"/>
    <row r="379" s="7" customFormat="1" ht="12.75"/>
    <row r="380" s="7" customFormat="1" ht="12.75"/>
    <row r="381" s="7" customFormat="1" ht="12.75"/>
    <row r="382" s="7" customFormat="1" ht="12.75"/>
    <row r="383" s="7" customFormat="1" ht="12.75"/>
    <row r="384" s="7" customFormat="1" ht="12.75"/>
    <row r="385" s="7" customFormat="1" ht="12.75"/>
    <row r="386" s="7" customFormat="1" ht="12.75"/>
    <row r="387" s="7" customFormat="1" ht="12.75"/>
    <row r="388" s="7" customFormat="1" ht="12.75"/>
    <row r="389" s="7" customFormat="1" ht="12.75"/>
    <row r="390" s="7" customFormat="1" ht="12.75"/>
    <row r="391" s="7" customFormat="1" ht="12.75"/>
    <row r="392" s="7" customFormat="1" ht="12.75"/>
    <row r="393" s="7" customFormat="1" ht="12.75"/>
    <row r="394" s="7" customFormat="1" ht="12.75"/>
    <row r="395" s="7" customFormat="1" ht="12.75"/>
    <row r="396" s="7" customFormat="1" ht="12.75"/>
    <row r="397" s="7" customFormat="1" ht="12.75"/>
    <row r="398" s="7" customFormat="1" ht="12.75"/>
    <row r="399" s="7" customFormat="1" ht="12.75"/>
    <row r="400" s="7" customFormat="1" ht="12.75"/>
    <row r="401" s="7" customFormat="1" ht="12.75"/>
    <row r="402" s="7" customFormat="1" ht="12.75"/>
    <row r="403" s="7" customFormat="1" ht="12.75"/>
    <row r="404" s="7" customFormat="1" ht="12.75"/>
    <row r="405" s="7" customFormat="1" ht="12.75"/>
    <row r="406" s="7" customFormat="1" ht="12.75"/>
    <row r="407" s="7" customFormat="1" ht="12.75"/>
    <row r="408" s="7" customFormat="1" ht="12.75"/>
    <row r="409" s="7" customFormat="1" ht="12.75"/>
    <row r="410" s="7" customFormat="1" ht="12.75"/>
    <row r="411" s="7" customFormat="1" ht="12.75"/>
    <row r="412" s="7" customFormat="1" ht="12.75"/>
    <row r="413" s="7" customFormat="1" ht="12.75"/>
    <row r="414" s="7" customFormat="1" ht="12.75"/>
    <row r="415" s="7" customFormat="1" ht="12.75"/>
    <row r="416" s="7" customFormat="1" ht="12.75"/>
    <row r="417" s="7" customFormat="1" ht="12.75"/>
    <row r="418" s="7" customFormat="1" ht="12.75"/>
    <row r="419" s="7" customFormat="1" ht="12.75"/>
    <row r="420" s="7" customFormat="1" ht="12.75"/>
    <row r="421" s="7" customFormat="1" ht="12.75"/>
    <row r="422" s="7" customFormat="1" ht="12.75"/>
    <row r="423" s="7" customFormat="1" ht="12.75"/>
    <row r="424" s="7" customFormat="1" ht="12.75"/>
    <row r="425" s="7" customFormat="1" ht="12.75"/>
    <row r="426" s="7" customFormat="1" ht="12.75"/>
    <row r="427" s="7" customFormat="1" ht="12.75"/>
    <row r="428" s="7" customFormat="1" ht="12.75"/>
    <row r="429" s="7" customFormat="1" ht="12.75"/>
    <row r="430" s="7" customFormat="1" ht="12.75"/>
    <row r="431" s="7" customFormat="1" ht="12.75"/>
    <row r="432" s="7" customFormat="1" ht="12.75"/>
    <row r="433" s="7" customFormat="1" ht="12.75"/>
    <row r="434" s="7" customFormat="1" ht="12.75"/>
    <row r="435" s="7" customFormat="1" ht="12.75"/>
    <row r="436" s="7" customFormat="1" ht="12.75"/>
    <row r="437" s="7" customFormat="1" ht="12.75"/>
    <row r="438" s="7" customFormat="1" ht="12.75"/>
    <row r="439" s="7" customFormat="1" ht="12.75"/>
    <row r="440" s="7" customFormat="1" ht="12.75"/>
    <row r="441" s="7" customFormat="1" ht="12.75"/>
    <row r="442" s="7" customFormat="1" ht="12.75"/>
    <row r="443" s="7" customFormat="1" ht="12.75"/>
    <row r="444" s="7" customFormat="1" ht="12.75"/>
    <row r="445" s="7" customFormat="1" ht="12.75"/>
    <row r="446" s="7" customFormat="1" ht="12.75"/>
    <row r="447" s="7" customFormat="1" ht="12.75"/>
    <row r="448" s="7" customFormat="1" ht="12.75"/>
    <row r="449" s="7" customFormat="1" ht="12.75"/>
    <row r="450" s="7" customFormat="1" ht="12.75"/>
    <row r="451" s="7" customFormat="1" ht="12.75"/>
    <row r="452" s="7" customFormat="1" ht="12.75"/>
    <row r="453" s="7" customFormat="1" ht="12.75"/>
    <row r="454" s="7" customFormat="1" ht="12.75"/>
    <row r="455" s="7" customFormat="1" ht="12.75"/>
    <row r="456" s="7" customFormat="1" ht="12.75"/>
    <row r="457" s="7" customFormat="1" ht="12.75"/>
    <row r="458" s="7" customFormat="1" ht="12.75"/>
    <row r="459" s="7" customFormat="1" ht="12.75"/>
    <row r="460" s="7" customFormat="1" ht="12.75"/>
    <row r="461" s="7" customFormat="1" ht="12.75"/>
    <row r="462" s="7" customFormat="1" ht="12.75"/>
    <row r="463" s="7" customFormat="1" ht="12.75"/>
    <row r="464" s="7" customFormat="1" ht="12.75"/>
    <row r="465" s="7" customFormat="1" ht="12.75"/>
    <row r="466" s="7" customFormat="1" ht="12.75"/>
    <row r="467" s="7" customFormat="1" ht="12.75"/>
    <row r="468" s="7" customFormat="1" ht="12.75"/>
    <row r="469" s="7" customFormat="1" ht="12.75"/>
    <row r="470" s="7" customFormat="1" ht="12.75"/>
    <row r="471" s="7" customFormat="1" ht="12.75"/>
    <row r="472" s="7" customFormat="1" ht="12.75"/>
    <row r="473" s="7" customFormat="1" ht="12.75"/>
    <row r="474" s="7" customFormat="1" ht="12.75"/>
    <row r="475" s="7" customFormat="1" ht="12.75"/>
    <row r="476" s="7" customFormat="1" ht="12.75"/>
    <row r="477" s="7" customFormat="1" ht="12.75"/>
    <row r="478" s="7" customFormat="1" ht="12.75"/>
    <row r="479" s="7" customFormat="1" ht="12.75"/>
    <row r="480" s="7" customFormat="1" ht="12.75"/>
    <row r="481" s="7" customFormat="1" ht="12.75"/>
    <row r="482" s="7" customFormat="1" ht="12.75"/>
    <row r="483" s="7" customFormat="1" ht="12.75"/>
    <row r="484" s="7" customFormat="1" ht="12.75"/>
    <row r="485" s="7" customFormat="1" ht="12.75"/>
    <row r="486" s="7" customFormat="1" ht="12.75"/>
    <row r="487" s="7" customFormat="1" ht="12.75"/>
    <row r="488" s="7" customFormat="1" ht="12.75"/>
    <row r="489" s="7" customFormat="1" ht="12.75"/>
    <row r="490" s="7" customFormat="1" ht="12.75"/>
    <row r="491" s="7" customFormat="1" ht="12.75"/>
    <row r="492" s="7" customFormat="1" ht="12.75"/>
    <row r="493" s="7" customFormat="1" ht="12.75"/>
    <row r="494" s="7" customFormat="1" ht="12.75"/>
    <row r="495" s="7" customFormat="1" ht="12.75"/>
    <row r="496" s="7" customFormat="1" ht="12.75"/>
    <row r="497" s="7" customFormat="1" ht="12.75"/>
    <row r="498" s="7" customFormat="1" ht="12.75"/>
    <row r="499" s="7" customFormat="1" ht="12.75"/>
    <row r="500" s="7" customFormat="1" ht="12.75"/>
    <row r="501" s="7" customFormat="1" ht="12.75"/>
    <row r="502" s="7" customFormat="1" ht="12.75"/>
    <row r="503" s="7" customFormat="1" ht="12.75"/>
    <row r="504" s="7" customFormat="1" ht="12.75"/>
    <row r="505" s="7" customFormat="1" ht="12.75"/>
    <row r="506" s="7" customFormat="1" ht="12.75"/>
    <row r="507" s="7" customFormat="1" ht="12.75"/>
    <row r="508" s="7" customFormat="1" ht="12.75"/>
    <row r="509" s="7" customFormat="1" ht="12.75"/>
    <row r="510" s="7" customFormat="1" ht="12.75"/>
    <row r="511" s="7" customFormat="1" ht="12.75"/>
    <row r="512" s="7" customFormat="1" ht="12.75"/>
    <row r="513" s="7" customFormat="1" ht="12.75"/>
    <row r="514" s="7" customFormat="1" ht="12.75"/>
    <row r="515" s="7" customFormat="1" ht="12.75"/>
    <row r="516" s="7" customFormat="1" ht="12.75"/>
    <row r="517" s="7" customFormat="1" ht="12.75"/>
    <row r="518" s="7" customFormat="1" ht="12.75"/>
    <row r="519" s="7" customFormat="1" ht="12.75"/>
    <row r="520" s="7" customFormat="1" ht="12.75"/>
    <row r="521" s="7" customFormat="1" ht="12.75"/>
    <row r="522" s="7" customFormat="1" ht="12.75"/>
    <row r="523" s="7" customFormat="1" ht="12.75"/>
    <row r="524" s="7" customFormat="1" ht="12.75"/>
    <row r="525" s="7" customFormat="1" ht="12.75"/>
    <row r="526" s="7" customFormat="1" ht="12.75"/>
    <row r="527" s="7" customFormat="1" ht="12.75"/>
    <row r="528" s="7" customFormat="1" ht="12.75"/>
    <row r="529" s="7" customFormat="1" ht="12.75"/>
    <row r="530" s="7" customFormat="1" ht="12.75"/>
    <row r="531" s="7" customFormat="1" ht="12.75"/>
    <row r="532" s="7" customFormat="1" ht="12.75"/>
    <row r="533" s="7" customFormat="1" ht="12.75"/>
    <row r="534" s="7" customFormat="1" ht="12.75"/>
    <row r="535" s="7" customFormat="1" ht="12.75"/>
    <row r="536" s="7" customFormat="1" ht="12.75"/>
    <row r="537" s="7" customFormat="1" ht="12.75"/>
    <row r="538" s="7" customFormat="1" ht="12.75"/>
    <row r="539" s="7" customFormat="1" ht="12.75"/>
    <row r="540" s="7" customFormat="1" ht="12.75"/>
    <row r="541" s="7" customFormat="1" ht="12.75"/>
    <row r="542" s="7" customFormat="1" ht="12.75"/>
    <row r="543" s="7" customFormat="1" ht="12.75"/>
    <row r="544" s="7" customFormat="1" ht="12.75"/>
    <row r="545" s="7" customFormat="1" ht="12.75"/>
    <row r="546" s="7" customFormat="1" ht="12.75"/>
    <row r="547" s="7" customFormat="1" ht="12.75"/>
    <row r="548" s="7" customFormat="1" ht="12.75"/>
    <row r="549" s="7" customFormat="1" ht="12.75"/>
    <row r="550" s="7" customFormat="1" ht="12.75"/>
    <row r="551" s="7" customFormat="1" ht="12.75"/>
    <row r="552" s="7" customFormat="1" ht="12.75"/>
    <row r="553" s="7" customFormat="1" ht="12.75"/>
    <row r="554" s="7" customFormat="1" ht="12.75"/>
    <row r="555" s="7" customFormat="1" ht="12.75"/>
    <row r="556" s="7" customFormat="1" ht="12.75"/>
    <row r="557" s="7" customFormat="1" ht="12.75"/>
    <row r="558" s="7" customFormat="1" ht="12.75"/>
    <row r="559" s="7" customFormat="1" ht="12.75"/>
    <row r="560" s="7" customFormat="1" ht="12.75"/>
    <row r="561" s="7" customFormat="1" ht="12.75"/>
    <row r="562" s="7" customFormat="1" ht="12.75"/>
    <row r="563" s="7" customFormat="1" ht="12.75"/>
    <row r="564" s="7" customFormat="1" ht="12.75"/>
    <row r="565" s="7" customFormat="1" ht="12.75"/>
    <row r="566" s="7" customFormat="1" ht="12.75"/>
    <row r="567" s="7" customFormat="1" ht="12.75"/>
    <row r="568" s="7" customFormat="1" ht="12.75"/>
    <row r="569" s="7" customFormat="1" ht="12.75"/>
    <row r="570" s="7" customFormat="1" ht="12.75"/>
    <row r="571" s="7" customFormat="1" ht="12.75"/>
    <row r="572" s="7" customFormat="1" ht="12.75"/>
    <row r="573" s="7" customFormat="1" ht="12.75"/>
    <row r="574" s="7" customFormat="1" ht="12.75"/>
    <row r="575" s="7" customFormat="1" ht="12.75"/>
    <row r="576" s="7" customFormat="1" ht="12.75"/>
    <row r="577" s="7" customFormat="1" ht="12.75"/>
    <row r="578" s="7" customFormat="1" ht="12.75"/>
    <row r="579" s="7" customFormat="1" ht="12.75"/>
    <row r="580" s="7" customFormat="1" ht="12.75"/>
    <row r="581" s="7" customFormat="1" ht="12.75"/>
    <row r="582" s="7" customFormat="1" ht="12.75"/>
    <row r="583" s="7" customFormat="1" ht="12.75"/>
    <row r="584" s="7" customFormat="1" ht="12.75"/>
    <row r="585" s="7" customFormat="1" ht="12.75"/>
    <row r="586" s="7" customFormat="1" ht="12.75"/>
    <row r="587" s="7" customFormat="1" ht="12.75"/>
    <row r="588" s="7" customFormat="1" ht="12.75"/>
    <row r="589" s="7" customFormat="1" ht="12.75"/>
    <row r="590" s="7" customFormat="1" ht="12.75"/>
    <row r="591" s="7" customFormat="1" ht="12.75"/>
    <row r="592" s="7" customFormat="1" ht="12.75"/>
    <row r="593" s="7" customFormat="1" ht="12.75"/>
    <row r="594" s="7" customFormat="1" ht="12.75"/>
    <row r="595" s="7" customFormat="1" ht="12.75"/>
    <row r="596" s="7" customFormat="1" ht="12.75"/>
    <row r="597" s="7" customFormat="1" ht="12.75"/>
    <row r="598" s="7" customFormat="1" ht="12.75"/>
    <row r="599" s="7" customFormat="1" ht="12.75"/>
    <row r="600" s="7" customFormat="1" ht="12.75"/>
    <row r="601" s="7" customFormat="1" ht="12.75"/>
    <row r="602" s="7" customFormat="1" ht="12.75"/>
    <row r="603" s="7" customFormat="1" ht="12.75"/>
    <row r="604" s="7" customFormat="1" ht="12.75"/>
    <row r="605" s="7" customFormat="1" ht="12.75"/>
    <row r="606" s="7" customFormat="1" ht="12.75"/>
    <row r="607" s="7" customFormat="1" ht="12.75"/>
    <row r="608" s="7" customFormat="1" ht="12.75"/>
    <row r="609" s="7" customFormat="1" ht="12.75"/>
    <row r="610" s="7" customFormat="1" ht="12.75"/>
    <row r="611" s="7" customFormat="1" ht="12.75"/>
    <row r="612" s="7" customFormat="1" ht="12.75"/>
    <row r="613" s="7" customFormat="1" ht="12.75"/>
    <row r="614" s="7" customFormat="1" ht="12.75"/>
    <row r="615" s="7" customFormat="1" ht="12.75"/>
    <row r="616" s="7" customFormat="1" ht="12.75"/>
    <row r="617" s="7" customFormat="1" ht="12.75"/>
    <row r="618" s="7" customFormat="1" ht="12.75"/>
    <row r="619" s="7" customFormat="1" ht="12.75"/>
    <row r="620" s="7" customFormat="1" ht="12.75"/>
    <row r="621" s="7" customFormat="1" ht="12.75"/>
    <row r="622" s="7" customFormat="1" ht="12.75"/>
    <row r="623" s="7" customFormat="1" ht="12.75"/>
    <row r="624" s="7" customFormat="1" ht="12.75"/>
    <row r="625" s="7" customFormat="1" ht="12.75"/>
    <row r="626" s="7" customFormat="1" ht="12.75"/>
    <row r="627" s="7" customFormat="1" ht="12.75"/>
    <row r="628" s="7" customFormat="1" ht="12.75"/>
    <row r="629" s="7" customFormat="1" ht="12.75"/>
    <row r="630" s="7" customFormat="1" ht="12.75"/>
    <row r="631" s="7" customFormat="1" ht="12.75"/>
    <row r="632" s="7" customFormat="1" ht="12.75"/>
    <row r="633" s="7" customFormat="1" ht="12.75"/>
    <row r="634" s="7" customFormat="1" ht="12.75"/>
    <row r="635" s="7" customFormat="1" ht="12.75"/>
    <row r="636" s="7" customFormat="1" ht="12.75"/>
    <row r="637" s="7" customFormat="1" ht="12.75"/>
    <row r="638" s="7" customFormat="1" ht="12.75"/>
    <row r="639" s="7" customFormat="1" ht="12.75"/>
    <row r="640" s="7" customFormat="1" ht="12.75"/>
  </sheetData>
  <mergeCells count="19">
    <mergeCell ref="M259:M260"/>
    <mergeCell ref="J259:L260"/>
    <mergeCell ref="G259:I260"/>
    <mergeCell ref="A259:C261"/>
    <mergeCell ref="D259:F260"/>
    <mergeCell ref="D78:F78"/>
    <mergeCell ref="G78:I78"/>
    <mergeCell ref="J78:L78"/>
    <mergeCell ref="A78:C79"/>
    <mergeCell ref="C339:C340"/>
    <mergeCell ref="F339:J339"/>
    <mergeCell ref="A9:C10"/>
    <mergeCell ref="A52:C53"/>
    <mergeCell ref="D9:F9"/>
    <mergeCell ref="J9:L9"/>
    <mergeCell ref="G9:I9"/>
    <mergeCell ref="D52:F52"/>
    <mergeCell ref="G52:I52"/>
    <mergeCell ref="J52:L52"/>
  </mergeCells>
  <printOptions/>
  <pageMargins left="0.75" right="0.75" top="1" bottom="1" header="0.5" footer="0.5"/>
  <pageSetup horizontalDpi="600" verticalDpi="600" orientation="portrait" scale="73"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codeName="Sheet1"/>
  <dimension ref="A1:Q332"/>
  <sheetViews>
    <sheetView workbookViewId="0" topLeftCell="A1">
      <selection activeCell="A5" sqref="A5"/>
    </sheetView>
  </sheetViews>
  <sheetFormatPr defaultColWidth="9.140625" defaultRowHeight="12.75"/>
  <cols>
    <col min="1" max="1" width="3.7109375" style="1" customWidth="1"/>
    <col min="2" max="2" width="5.7109375" style="1" customWidth="1"/>
    <col min="3" max="3" width="28.8515625" style="1" customWidth="1"/>
    <col min="4" max="9" width="8.7109375" style="1" customWidth="1"/>
    <col min="10" max="10" width="7.57421875" style="1" customWidth="1"/>
    <col min="11" max="11" width="8.28125" style="1" customWidth="1"/>
    <col min="12" max="12" width="8.00390625" style="1" customWidth="1"/>
    <col min="13" max="13" width="9.28125" style="1" customWidth="1"/>
    <col min="14" max="16384" width="8.8515625" style="1" customWidth="1"/>
  </cols>
  <sheetData>
    <row r="1" spans="1:13" ht="12.75">
      <c r="A1" t="s">
        <v>0</v>
      </c>
      <c r="B1"/>
      <c r="C1"/>
      <c r="D1"/>
      <c r="E1"/>
      <c r="F1"/>
      <c r="G1"/>
      <c r="H1"/>
      <c r="I1"/>
      <c r="J1"/>
      <c r="K1"/>
      <c r="L1"/>
      <c r="M1"/>
    </row>
    <row r="2" spans="1:13" ht="12.75">
      <c r="A2" t="s">
        <v>1</v>
      </c>
      <c r="B2"/>
      <c r="C2"/>
      <c r="D2"/>
      <c r="E2"/>
      <c r="F2"/>
      <c r="G2"/>
      <c r="H2"/>
      <c r="I2"/>
      <c r="J2"/>
      <c r="K2"/>
      <c r="L2"/>
      <c r="M2"/>
    </row>
    <row r="3" spans="1:12" ht="12.75">
      <c r="A3" s="2" t="s">
        <v>48</v>
      </c>
      <c r="B3"/>
      <c r="C3"/>
      <c r="D3"/>
      <c r="E3"/>
      <c r="F3"/>
      <c r="G3"/>
      <c r="H3"/>
      <c r="I3"/>
      <c r="J3"/>
      <c r="K3"/>
      <c r="L3"/>
    </row>
    <row r="4" spans="1:12" ht="12.75">
      <c r="A4" s="45" t="s">
        <v>531</v>
      </c>
      <c r="B4" s="4"/>
      <c r="C4" s="4"/>
      <c r="D4" s="4"/>
      <c r="E4" s="4"/>
      <c r="F4" s="4"/>
      <c r="G4"/>
      <c r="H4"/>
      <c r="I4"/>
      <c r="J4"/>
      <c r="K4"/>
      <c r="L4"/>
    </row>
    <row r="5" spans="1:13" ht="12.75">
      <c r="A5" s="46" t="str">
        <f>'Calendar 2001'!A4</f>
        <v>03/27/02</v>
      </c>
      <c r="B5" s="2"/>
      <c r="C5" s="2"/>
      <c r="D5" s="2"/>
      <c r="E5" s="2"/>
      <c r="F5" s="2"/>
      <c r="G5"/>
      <c r="H5"/>
      <c r="I5"/>
      <c r="J5"/>
      <c r="K5"/>
      <c r="L5"/>
      <c r="M5" s="31"/>
    </row>
    <row r="6" spans="1:13" ht="12.75">
      <c r="A6" s="31" t="s">
        <v>73</v>
      </c>
      <c r="B6"/>
      <c r="C6"/>
      <c r="D6" s="10" t="s">
        <v>112</v>
      </c>
      <c r="E6"/>
      <c r="F6" s="54" t="s">
        <v>113</v>
      </c>
      <c r="G6"/>
      <c r="H6"/>
      <c r="I6"/>
      <c r="J6"/>
      <c r="K6"/>
      <c r="L6"/>
      <c r="M6" s="31"/>
    </row>
    <row r="7" spans="1:13" ht="12.75">
      <c r="A7" s="4"/>
      <c r="B7"/>
      <c r="C7"/>
      <c r="D7"/>
      <c r="E7"/>
      <c r="F7"/>
      <c r="G7"/>
      <c r="H7"/>
      <c r="I7"/>
      <c r="J7"/>
      <c r="K7"/>
      <c r="L7"/>
      <c r="M7"/>
    </row>
    <row r="8" spans="1:13" ht="12.75">
      <c r="A8"/>
      <c r="B8"/>
      <c r="C8"/>
      <c r="D8"/>
      <c r="E8"/>
      <c r="F8"/>
      <c r="G8"/>
      <c r="H8"/>
      <c r="I8"/>
      <c r="J8"/>
      <c r="K8"/>
      <c r="L8"/>
      <c r="M8"/>
    </row>
    <row r="9" spans="1:13" ht="12.75">
      <c r="A9" s="77" t="s">
        <v>50</v>
      </c>
      <c r="B9" s="78"/>
      <c r="C9" s="79"/>
      <c r="D9" s="74" t="str">
        <f>"Spring "&amp;F6</f>
        <v>Spring 2000</v>
      </c>
      <c r="E9" s="75"/>
      <c r="F9" s="76"/>
      <c r="G9" s="74" t="str">
        <f>"Summer 1 &amp; 2 "&amp;F6</f>
        <v>Summer 1 &amp; 2 2000</v>
      </c>
      <c r="H9" s="75"/>
      <c r="I9" s="76"/>
      <c r="J9" s="74" t="str">
        <f>"Fall "&amp;F6</f>
        <v>Fall 2000</v>
      </c>
      <c r="K9" s="75"/>
      <c r="L9" s="76"/>
      <c r="M9"/>
    </row>
    <row r="10" spans="1:13" ht="12.75">
      <c r="A10" s="80"/>
      <c r="B10" s="81"/>
      <c r="C10" s="82"/>
      <c r="D10" s="14" t="s">
        <v>6</v>
      </c>
      <c r="E10" s="15" t="s">
        <v>7</v>
      </c>
      <c r="F10" s="16" t="s">
        <v>8</v>
      </c>
      <c r="G10" s="14" t="s">
        <v>6</v>
      </c>
      <c r="H10" s="15" t="s">
        <v>7</v>
      </c>
      <c r="I10" s="16" t="s">
        <v>8</v>
      </c>
      <c r="J10" s="14" t="s">
        <v>6</v>
      </c>
      <c r="K10" s="15" t="s">
        <v>7</v>
      </c>
      <c r="L10" s="16" t="s">
        <v>8</v>
      </c>
      <c r="M10"/>
    </row>
    <row r="11" spans="1:13" ht="12.75">
      <c r="A11" s="32" t="s">
        <v>9</v>
      </c>
      <c r="B11" s="32" t="s">
        <v>10</v>
      </c>
      <c r="C11" s="32" t="s">
        <v>11</v>
      </c>
      <c r="D11" s="26">
        <v>21177</v>
      </c>
      <c r="E11" s="26">
        <v>206</v>
      </c>
      <c r="F11" s="26">
        <v>5877</v>
      </c>
      <c r="G11" s="26">
        <v>837</v>
      </c>
      <c r="H11" s="26">
        <v>0</v>
      </c>
      <c r="I11" s="26">
        <v>1747</v>
      </c>
      <c r="J11" s="26">
        <v>23198</v>
      </c>
      <c r="K11" s="26">
        <v>105</v>
      </c>
      <c r="L11" s="26">
        <v>5802</v>
      </c>
      <c r="M11"/>
    </row>
    <row r="12" spans="1:13" ht="12.75">
      <c r="A12" s="32" t="s">
        <v>9</v>
      </c>
      <c r="B12" s="32" t="s">
        <v>12</v>
      </c>
      <c r="C12" s="32" t="s">
        <v>13</v>
      </c>
      <c r="D12" s="26">
        <v>45733</v>
      </c>
      <c r="E12" s="26">
        <v>41</v>
      </c>
      <c r="F12" s="26">
        <f>11506-4534</f>
        <v>6972</v>
      </c>
      <c r="G12" s="26">
        <v>5162</v>
      </c>
      <c r="H12" s="26">
        <v>0</v>
      </c>
      <c r="I12" s="26">
        <f>1691-4-1104</f>
        <v>583</v>
      </c>
      <c r="J12" s="26">
        <v>47246</v>
      </c>
      <c r="K12" s="26">
        <v>28</v>
      </c>
      <c r="L12" s="26">
        <f>14839-5465</f>
        <v>9374</v>
      </c>
      <c r="M12"/>
    </row>
    <row r="13" spans="1:13" ht="12.75">
      <c r="A13" s="32" t="s">
        <v>9</v>
      </c>
      <c r="B13" s="32" t="s">
        <v>14</v>
      </c>
      <c r="C13" s="32" t="s">
        <v>15</v>
      </c>
      <c r="D13" s="26">
        <v>11121</v>
      </c>
      <c r="E13" s="26">
        <v>10</v>
      </c>
      <c r="F13" s="26">
        <v>6561</v>
      </c>
      <c r="G13" s="26">
        <v>800</v>
      </c>
      <c r="H13" s="26">
        <v>0</v>
      </c>
      <c r="I13" s="26">
        <v>2537</v>
      </c>
      <c r="J13" s="26">
        <v>11312</v>
      </c>
      <c r="K13" s="26">
        <v>7</v>
      </c>
      <c r="L13" s="26">
        <v>6916</v>
      </c>
      <c r="M13"/>
    </row>
    <row r="14" spans="1:13" ht="12.75">
      <c r="A14" s="32" t="s">
        <v>9</v>
      </c>
      <c r="B14" s="32" t="s">
        <v>16</v>
      </c>
      <c r="C14" s="32" t="s">
        <v>17</v>
      </c>
      <c r="D14" s="26">
        <v>57044</v>
      </c>
      <c r="E14" s="26">
        <v>68</v>
      </c>
      <c r="F14" s="26">
        <v>26152</v>
      </c>
      <c r="G14" s="26">
        <v>3878</v>
      </c>
      <c r="H14" s="26">
        <v>12</v>
      </c>
      <c r="I14" s="26">
        <v>6109</v>
      </c>
      <c r="J14" s="26">
        <v>57527</v>
      </c>
      <c r="K14" s="26">
        <v>0</v>
      </c>
      <c r="L14" s="26">
        <v>28478</v>
      </c>
      <c r="M14"/>
    </row>
    <row r="15" spans="1:13" ht="12.75">
      <c r="A15" s="32" t="s">
        <v>9</v>
      </c>
      <c r="B15" s="32" t="s">
        <v>18</v>
      </c>
      <c r="C15" s="32" t="s">
        <v>19</v>
      </c>
      <c r="D15" s="26">
        <v>28907</v>
      </c>
      <c r="E15" s="26">
        <v>4</v>
      </c>
      <c r="F15" s="26">
        <v>8118</v>
      </c>
      <c r="G15" s="26">
        <v>1295</v>
      </c>
      <c r="H15" s="26">
        <v>0</v>
      </c>
      <c r="I15" s="26">
        <v>1476</v>
      </c>
      <c r="J15" s="26">
        <v>30183</v>
      </c>
      <c r="K15" s="26">
        <v>8</v>
      </c>
      <c r="L15" s="26">
        <v>8535</v>
      </c>
      <c r="M15"/>
    </row>
    <row r="16" spans="1:13" ht="12.75">
      <c r="A16" s="32" t="s">
        <v>9</v>
      </c>
      <c r="B16" s="32" t="s">
        <v>20</v>
      </c>
      <c r="C16" s="32" t="s">
        <v>21</v>
      </c>
      <c r="D16" s="26">
        <v>6696</v>
      </c>
      <c r="E16" s="26">
        <v>12</v>
      </c>
      <c r="F16" s="26">
        <v>813</v>
      </c>
      <c r="G16" s="26">
        <v>269</v>
      </c>
      <c r="H16" s="26">
        <v>14</v>
      </c>
      <c r="I16" s="26">
        <v>184</v>
      </c>
      <c r="J16" s="26">
        <v>6029</v>
      </c>
      <c r="K16" s="26">
        <v>0</v>
      </c>
      <c r="L16" s="26">
        <v>801</v>
      </c>
      <c r="M16"/>
    </row>
    <row r="17" spans="1:13" ht="12.75">
      <c r="A17" s="32" t="s">
        <v>9</v>
      </c>
      <c r="B17" s="32" t="s">
        <v>22</v>
      </c>
      <c r="C17" s="32" t="s">
        <v>23</v>
      </c>
      <c r="D17" s="26">
        <v>120</v>
      </c>
      <c r="E17" s="26">
        <v>8482</v>
      </c>
      <c r="F17" s="26">
        <v>747</v>
      </c>
      <c r="G17" s="26">
        <v>9</v>
      </c>
      <c r="H17" s="26">
        <v>455</v>
      </c>
      <c r="I17" s="26">
        <v>20</v>
      </c>
      <c r="J17" s="26">
        <v>141</v>
      </c>
      <c r="K17" s="26">
        <v>8873</v>
      </c>
      <c r="L17" s="26">
        <v>801</v>
      </c>
      <c r="M17" s="3"/>
    </row>
    <row r="18" spans="1:13" ht="12.75">
      <c r="A18" s="32" t="s">
        <v>9</v>
      </c>
      <c r="B18" s="32" t="s">
        <v>24</v>
      </c>
      <c r="C18" s="32" t="s">
        <v>25</v>
      </c>
      <c r="D18" s="26">
        <v>202091</v>
      </c>
      <c r="E18" s="26">
        <v>47</v>
      </c>
      <c r="F18" s="26">
        <v>26789</v>
      </c>
      <c r="G18" s="26">
        <v>13105</v>
      </c>
      <c r="H18" s="26">
        <v>41</v>
      </c>
      <c r="I18" s="26">
        <v>6610</v>
      </c>
      <c r="J18" s="26">
        <v>226506</v>
      </c>
      <c r="K18" s="26">
        <v>431</v>
      </c>
      <c r="L18" s="26">
        <v>28978</v>
      </c>
      <c r="M18" s="3"/>
    </row>
    <row r="19" spans="1:13" ht="12.75">
      <c r="A19" s="32" t="s">
        <v>9</v>
      </c>
      <c r="B19" s="32" t="s">
        <v>26</v>
      </c>
      <c r="C19" s="32" t="s">
        <v>27</v>
      </c>
      <c r="D19" s="26">
        <v>16201</v>
      </c>
      <c r="E19" s="26">
        <v>3</v>
      </c>
      <c r="F19" s="26">
        <v>2507</v>
      </c>
      <c r="G19" s="26">
        <v>1260</v>
      </c>
      <c r="H19" s="26">
        <v>0</v>
      </c>
      <c r="I19" s="26">
        <v>436</v>
      </c>
      <c r="J19" s="26">
        <v>17105</v>
      </c>
      <c r="K19" s="26">
        <v>0</v>
      </c>
      <c r="L19" s="26">
        <v>2557</v>
      </c>
      <c r="M19" s="3"/>
    </row>
    <row r="20" spans="1:13" ht="12.75">
      <c r="A20" s="32" t="s">
        <v>9</v>
      </c>
      <c r="B20" s="32" t="s">
        <v>28</v>
      </c>
      <c r="C20" s="32" t="s">
        <v>29</v>
      </c>
      <c r="D20" s="26">
        <v>355</v>
      </c>
      <c r="E20" s="26">
        <v>7165</v>
      </c>
      <c r="F20" s="26">
        <v>997</v>
      </c>
      <c r="G20" s="26">
        <v>11</v>
      </c>
      <c r="H20" s="26">
        <v>615</v>
      </c>
      <c r="I20" s="26">
        <v>368</v>
      </c>
      <c r="J20" s="26">
        <v>173</v>
      </c>
      <c r="K20" s="26">
        <v>7346</v>
      </c>
      <c r="L20" s="26">
        <v>1051</v>
      </c>
      <c r="M20" s="3"/>
    </row>
    <row r="21" spans="1:13" ht="12.75">
      <c r="A21" s="32" t="s">
        <v>9</v>
      </c>
      <c r="B21" s="32" t="s">
        <v>30</v>
      </c>
      <c r="C21" s="32" t="s">
        <v>31</v>
      </c>
      <c r="D21" s="26">
        <v>1177</v>
      </c>
      <c r="E21" s="26">
        <v>0</v>
      </c>
      <c r="F21" s="26">
        <v>8</v>
      </c>
      <c r="G21" s="26"/>
      <c r="H21" s="26"/>
      <c r="I21" s="26"/>
      <c r="J21" s="26">
        <v>1197</v>
      </c>
      <c r="K21" s="26">
        <v>0</v>
      </c>
      <c r="L21" s="26">
        <v>10</v>
      </c>
      <c r="M21" s="3"/>
    </row>
    <row r="22" spans="1:13" ht="12.75">
      <c r="A22" s="32" t="s">
        <v>9</v>
      </c>
      <c r="B22" s="32" t="s">
        <v>32</v>
      </c>
      <c r="C22" s="32" t="s">
        <v>33</v>
      </c>
      <c r="D22" s="26">
        <v>1235</v>
      </c>
      <c r="E22" s="26">
        <v>0</v>
      </c>
      <c r="F22" s="26">
        <v>90</v>
      </c>
      <c r="G22" s="26">
        <v>239</v>
      </c>
      <c r="H22" s="26">
        <v>0</v>
      </c>
      <c r="I22" s="26">
        <v>4</v>
      </c>
      <c r="J22" s="26">
        <v>1236</v>
      </c>
      <c r="K22" s="26">
        <v>3</v>
      </c>
      <c r="L22" s="26">
        <v>86</v>
      </c>
      <c r="M22" s="3"/>
    </row>
    <row r="23" spans="1:13" ht="12.75">
      <c r="A23" s="32" t="s">
        <v>9</v>
      </c>
      <c r="B23" s="32" t="s">
        <v>34</v>
      </c>
      <c r="C23" s="32" t="s">
        <v>35</v>
      </c>
      <c r="D23" s="26">
        <v>16</v>
      </c>
      <c r="E23" s="26">
        <v>13</v>
      </c>
      <c r="F23" s="26">
        <v>1740</v>
      </c>
      <c r="G23" s="26">
        <v>0</v>
      </c>
      <c r="H23" s="26">
        <v>0</v>
      </c>
      <c r="I23" s="26">
        <v>33</v>
      </c>
      <c r="J23" s="26">
        <v>12</v>
      </c>
      <c r="K23" s="26">
        <v>119</v>
      </c>
      <c r="L23" s="26">
        <v>2307</v>
      </c>
      <c r="M23" s="3"/>
    </row>
    <row r="24" spans="1:13" ht="12.75">
      <c r="A24" s="32" t="s">
        <v>9</v>
      </c>
      <c r="B24" s="32" t="s">
        <v>36</v>
      </c>
      <c r="C24" s="32" t="s">
        <v>37</v>
      </c>
      <c r="D24" s="26">
        <v>709</v>
      </c>
      <c r="E24" s="26">
        <v>12</v>
      </c>
      <c r="F24" s="26">
        <v>2954</v>
      </c>
      <c r="G24" s="26">
        <v>8</v>
      </c>
      <c r="H24" s="26">
        <v>0</v>
      </c>
      <c r="I24" s="26">
        <v>1872</v>
      </c>
      <c r="J24" s="26">
        <v>474</v>
      </c>
      <c r="K24" s="26">
        <v>4</v>
      </c>
      <c r="L24" s="26">
        <v>3367</v>
      </c>
      <c r="M24" s="3"/>
    </row>
    <row r="25" spans="1:13" ht="12.75">
      <c r="A25" s="32" t="s">
        <v>9</v>
      </c>
      <c r="B25" s="32" t="s">
        <v>38</v>
      </c>
      <c r="C25" s="32" t="s">
        <v>39</v>
      </c>
      <c r="D25" s="26">
        <v>222</v>
      </c>
      <c r="E25" s="26">
        <v>0</v>
      </c>
      <c r="F25" s="26">
        <v>2591</v>
      </c>
      <c r="G25" s="26">
        <v>0</v>
      </c>
      <c r="H25" s="26">
        <v>0</v>
      </c>
      <c r="I25" s="26">
        <v>1146</v>
      </c>
      <c r="J25" s="26">
        <v>378</v>
      </c>
      <c r="K25" s="26">
        <v>0</v>
      </c>
      <c r="L25" s="26">
        <v>2740</v>
      </c>
      <c r="M25" s="3"/>
    </row>
    <row r="26" spans="1:13" ht="12.75">
      <c r="A26" s="32" t="s">
        <v>40</v>
      </c>
      <c r="B26" s="32" t="s">
        <v>114</v>
      </c>
      <c r="C26" s="32" t="s">
        <v>115</v>
      </c>
      <c r="D26" s="26"/>
      <c r="E26" s="26"/>
      <c r="F26" s="26"/>
      <c r="G26" s="26"/>
      <c r="H26" s="26"/>
      <c r="I26" s="26"/>
      <c r="J26" s="26">
        <v>13</v>
      </c>
      <c r="K26" s="26">
        <v>0</v>
      </c>
      <c r="L26" s="26">
        <v>255</v>
      </c>
      <c r="M26" s="3"/>
    </row>
    <row r="27" spans="1:13" ht="12.75">
      <c r="A27" s="32" t="s">
        <v>40</v>
      </c>
      <c r="B27" s="32" t="s">
        <v>116</v>
      </c>
      <c r="C27" s="32" t="s">
        <v>117</v>
      </c>
      <c r="D27" s="26">
        <v>190</v>
      </c>
      <c r="E27" s="26">
        <v>0</v>
      </c>
      <c r="F27" s="26">
        <v>120</v>
      </c>
      <c r="G27" s="26">
        <v>0</v>
      </c>
      <c r="H27" s="26">
        <v>0</v>
      </c>
      <c r="I27" s="26">
        <v>40</v>
      </c>
      <c r="J27" s="26">
        <v>111</v>
      </c>
      <c r="K27" s="26">
        <v>0</v>
      </c>
      <c r="L27" s="26">
        <v>140</v>
      </c>
      <c r="M27" s="3"/>
    </row>
    <row r="28" spans="1:13" ht="12.75">
      <c r="A28" s="32" t="s">
        <v>40</v>
      </c>
      <c r="B28" s="32" t="s">
        <v>118</v>
      </c>
      <c r="C28" s="32" t="s">
        <v>119</v>
      </c>
      <c r="D28" s="26">
        <v>0</v>
      </c>
      <c r="E28" s="26">
        <v>0</v>
      </c>
      <c r="F28" s="26">
        <v>2</v>
      </c>
      <c r="G28" s="26"/>
      <c r="H28" s="26"/>
      <c r="I28" s="26"/>
      <c r="J28" s="26">
        <v>0</v>
      </c>
      <c r="K28" s="26">
        <v>0</v>
      </c>
      <c r="L28" s="26">
        <v>1</v>
      </c>
      <c r="M28" s="3"/>
    </row>
    <row r="29" spans="1:13" ht="12.75">
      <c r="A29" s="32" t="s">
        <v>40</v>
      </c>
      <c r="B29" s="32" t="s">
        <v>120</v>
      </c>
      <c r="C29" s="32" t="s">
        <v>121</v>
      </c>
      <c r="D29" s="26">
        <v>0</v>
      </c>
      <c r="E29" s="26">
        <v>0</v>
      </c>
      <c r="F29" s="26">
        <v>3</v>
      </c>
      <c r="G29" s="26"/>
      <c r="H29" s="26"/>
      <c r="I29" s="26"/>
      <c r="J29" s="26">
        <v>178</v>
      </c>
      <c r="K29" s="26">
        <v>0</v>
      </c>
      <c r="L29" s="26">
        <v>200</v>
      </c>
      <c r="M29" s="3"/>
    </row>
    <row r="30" spans="1:13" ht="12.75">
      <c r="A30" s="32" t="s">
        <v>40</v>
      </c>
      <c r="B30" s="32" t="s">
        <v>141</v>
      </c>
      <c r="C30" s="32" t="s">
        <v>142</v>
      </c>
      <c r="D30" s="26"/>
      <c r="E30" s="26"/>
      <c r="F30" s="26"/>
      <c r="G30" s="26"/>
      <c r="H30" s="26"/>
      <c r="I30" s="26"/>
      <c r="J30" s="26">
        <v>77</v>
      </c>
      <c r="K30" s="26">
        <v>0</v>
      </c>
      <c r="L30" s="26">
        <v>44</v>
      </c>
      <c r="M30" s="3"/>
    </row>
    <row r="31" spans="1:13" ht="12.75">
      <c r="A31" s="32" t="s">
        <v>40</v>
      </c>
      <c r="B31" s="32" t="s">
        <v>122</v>
      </c>
      <c r="C31" s="32" t="s">
        <v>123</v>
      </c>
      <c r="D31" s="26">
        <v>150</v>
      </c>
      <c r="E31" s="26">
        <v>0</v>
      </c>
      <c r="F31" s="26">
        <v>0</v>
      </c>
      <c r="G31" s="26"/>
      <c r="H31" s="26"/>
      <c r="I31" s="26"/>
      <c r="J31" s="26">
        <v>208</v>
      </c>
      <c r="K31" s="26">
        <v>8</v>
      </c>
      <c r="L31" s="26">
        <v>44</v>
      </c>
      <c r="M31" s="3"/>
    </row>
    <row r="32" spans="1:13" ht="12.75">
      <c r="A32" s="32" t="s">
        <v>40</v>
      </c>
      <c r="B32" s="32" t="s">
        <v>124</v>
      </c>
      <c r="C32" s="32" t="s">
        <v>125</v>
      </c>
      <c r="D32" s="26">
        <v>16</v>
      </c>
      <c r="E32" s="26">
        <v>0</v>
      </c>
      <c r="F32" s="26">
        <v>99</v>
      </c>
      <c r="G32" s="26">
        <v>49</v>
      </c>
      <c r="H32" s="26">
        <v>14</v>
      </c>
      <c r="I32" s="26">
        <v>139</v>
      </c>
      <c r="J32" s="26">
        <v>190</v>
      </c>
      <c r="K32" s="26">
        <v>9</v>
      </c>
      <c r="L32" s="26">
        <v>80</v>
      </c>
      <c r="M32" s="3"/>
    </row>
    <row r="33" spans="1:13" ht="12.75">
      <c r="A33" s="32" t="s">
        <v>40</v>
      </c>
      <c r="B33" s="32" t="s">
        <v>126</v>
      </c>
      <c r="C33" s="32" t="s">
        <v>127</v>
      </c>
      <c r="D33" s="26">
        <v>335</v>
      </c>
      <c r="E33" s="26">
        <v>3786</v>
      </c>
      <c r="F33" s="26">
        <v>653</v>
      </c>
      <c r="G33" s="26">
        <v>33</v>
      </c>
      <c r="H33" s="26">
        <v>441</v>
      </c>
      <c r="I33" s="26">
        <v>321</v>
      </c>
      <c r="J33" s="26">
        <v>277</v>
      </c>
      <c r="K33" s="26">
        <v>3786</v>
      </c>
      <c r="L33" s="26">
        <v>565</v>
      </c>
      <c r="M33"/>
    </row>
    <row r="34" spans="1:13" ht="12.75">
      <c r="A34" s="32" t="s">
        <v>40</v>
      </c>
      <c r="B34" s="32" t="s">
        <v>128</v>
      </c>
      <c r="C34" s="32" t="s">
        <v>129</v>
      </c>
      <c r="D34" s="26">
        <v>0</v>
      </c>
      <c r="E34" s="26">
        <v>0</v>
      </c>
      <c r="F34" s="26">
        <v>14</v>
      </c>
      <c r="G34" s="26"/>
      <c r="H34" s="26"/>
      <c r="I34" s="26"/>
      <c r="J34" s="26"/>
      <c r="K34" s="26"/>
      <c r="L34" s="26"/>
      <c r="M34"/>
    </row>
    <row r="35" spans="1:13" ht="12.75">
      <c r="A35" s="32" t="s">
        <v>40</v>
      </c>
      <c r="B35" s="32" t="s">
        <v>130</v>
      </c>
      <c r="C35" s="32" t="s">
        <v>131</v>
      </c>
      <c r="D35" s="26"/>
      <c r="E35" s="26"/>
      <c r="F35" s="26"/>
      <c r="G35" s="26"/>
      <c r="H35" s="26"/>
      <c r="I35" s="26"/>
      <c r="J35" s="26">
        <v>23</v>
      </c>
      <c r="K35" s="26">
        <v>0</v>
      </c>
      <c r="L35" s="26">
        <v>0</v>
      </c>
      <c r="M35"/>
    </row>
    <row r="36" spans="1:13" ht="12.75">
      <c r="A36" s="32" t="s">
        <v>40</v>
      </c>
      <c r="B36" s="32" t="s">
        <v>132</v>
      </c>
      <c r="C36" s="32" t="s">
        <v>133</v>
      </c>
      <c r="D36" s="26">
        <v>0</v>
      </c>
      <c r="E36" s="26">
        <v>0</v>
      </c>
      <c r="F36" s="26">
        <v>19</v>
      </c>
      <c r="G36" s="26"/>
      <c r="H36" s="26"/>
      <c r="I36" s="26"/>
      <c r="J36" s="26">
        <v>549</v>
      </c>
      <c r="K36" s="26">
        <v>0</v>
      </c>
      <c r="L36" s="26">
        <v>210</v>
      </c>
      <c r="M36"/>
    </row>
    <row r="37" spans="1:13" ht="12.75">
      <c r="A37" s="32" t="s">
        <v>40</v>
      </c>
      <c r="B37" s="32" t="s">
        <v>134</v>
      </c>
      <c r="C37" s="32" t="s">
        <v>135</v>
      </c>
      <c r="D37" s="26">
        <v>1756</v>
      </c>
      <c r="E37" s="26">
        <v>0</v>
      </c>
      <c r="F37" s="26">
        <v>0</v>
      </c>
      <c r="G37" s="26">
        <v>10</v>
      </c>
      <c r="H37" s="26">
        <v>0</v>
      </c>
      <c r="I37" s="26">
        <v>0</v>
      </c>
      <c r="J37" s="26">
        <v>3</v>
      </c>
      <c r="K37" s="26">
        <v>0</v>
      </c>
      <c r="L37" s="26">
        <v>18</v>
      </c>
      <c r="M37"/>
    </row>
    <row r="38" spans="1:13" ht="12.75">
      <c r="A38" s="32" t="s">
        <v>40</v>
      </c>
      <c r="B38" s="32" t="s">
        <v>143</v>
      </c>
      <c r="C38" s="32" t="s">
        <v>144</v>
      </c>
      <c r="D38" s="26">
        <v>0</v>
      </c>
      <c r="E38" s="26">
        <v>0</v>
      </c>
      <c r="F38" s="26">
        <v>4</v>
      </c>
      <c r="G38" s="26"/>
      <c r="H38" s="26"/>
      <c r="I38" s="26"/>
      <c r="J38" s="26">
        <v>0</v>
      </c>
      <c r="K38" s="26">
        <v>2</v>
      </c>
      <c r="L38" s="26">
        <v>198</v>
      </c>
      <c r="M38"/>
    </row>
    <row r="39" spans="1:13" ht="12.75">
      <c r="A39" s="32" t="s">
        <v>40</v>
      </c>
      <c r="B39" s="32" t="s">
        <v>138</v>
      </c>
      <c r="C39" s="32" t="s">
        <v>139</v>
      </c>
      <c r="D39" s="26">
        <v>240</v>
      </c>
      <c r="E39" s="26">
        <v>0</v>
      </c>
      <c r="F39" s="26">
        <v>6</v>
      </c>
      <c r="G39" s="26"/>
      <c r="H39" s="26"/>
      <c r="I39" s="26"/>
      <c r="J39" s="26">
        <v>96</v>
      </c>
      <c r="K39" s="26">
        <v>0</v>
      </c>
      <c r="L39" s="26">
        <v>0</v>
      </c>
      <c r="M39"/>
    </row>
    <row r="40" spans="1:13" ht="12.75">
      <c r="A40" s="32" t="s">
        <v>140</v>
      </c>
      <c r="B40" s="26"/>
      <c r="C40" s="26"/>
      <c r="D40" s="26">
        <f aca="true" t="shared" si="0" ref="D40:K40">SUM(D11:D39)</f>
        <v>395491</v>
      </c>
      <c r="E40" s="26">
        <f t="shared" si="0"/>
        <v>19849</v>
      </c>
      <c r="F40" s="26">
        <f t="shared" si="0"/>
        <v>93836</v>
      </c>
      <c r="G40" s="26">
        <f t="shared" si="0"/>
        <v>26965</v>
      </c>
      <c r="H40" s="26">
        <f t="shared" si="0"/>
        <v>1592</v>
      </c>
      <c r="I40" s="26">
        <f t="shared" si="0"/>
        <v>23625</v>
      </c>
      <c r="J40" s="26">
        <f t="shared" si="0"/>
        <v>424442</v>
      </c>
      <c r="K40" s="26">
        <f t="shared" si="0"/>
        <v>20729</v>
      </c>
      <c r="L40" s="26">
        <f>SUM(L11:L39)</f>
        <v>103558</v>
      </c>
      <c r="M40"/>
    </row>
    <row r="41" spans="1:13" ht="12.75">
      <c r="A41" s="3"/>
      <c r="B41" s="3"/>
      <c r="C41" s="3"/>
      <c r="D41" s="3"/>
      <c r="E41" s="3"/>
      <c r="F41" s="3"/>
      <c r="G41" s="3"/>
      <c r="H41" s="3"/>
      <c r="I41" s="3"/>
      <c r="J41" s="3"/>
      <c r="K41" s="3"/>
      <c r="L41" s="3"/>
      <c r="M41"/>
    </row>
    <row r="42" spans="2:13" ht="12.75">
      <c r="B42"/>
      <c r="C42"/>
      <c r="D42"/>
      <c r="E42"/>
      <c r="F42"/>
      <c r="G42"/>
      <c r="H42"/>
      <c r="I42"/>
      <c r="J42"/>
      <c r="K42"/>
      <c r="L42"/>
      <c r="M42"/>
    </row>
    <row r="43" spans="1:13" ht="12.75">
      <c r="A43"/>
      <c r="B43"/>
      <c r="C43"/>
      <c r="D43"/>
      <c r="E43"/>
      <c r="F43"/>
      <c r="G43"/>
      <c r="H43"/>
      <c r="I43"/>
      <c r="J43"/>
      <c r="K43"/>
      <c r="L43"/>
      <c r="M43"/>
    </row>
    <row r="44" spans="1:13" ht="12.75">
      <c r="A44"/>
      <c r="B44"/>
      <c r="C44"/>
      <c r="D44"/>
      <c r="E44"/>
      <c r="F44"/>
      <c r="G44"/>
      <c r="H44"/>
      <c r="I44"/>
      <c r="J44"/>
      <c r="K44"/>
      <c r="L44"/>
      <c r="M44"/>
    </row>
    <row r="45" spans="1:13" ht="12.75">
      <c r="A45" s="3"/>
      <c r="B45" s="3"/>
      <c r="C45" s="3"/>
      <c r="D45" s="3"/>
      <c r="E45" s="3"/>
      <c r="F45" s="3"/>
      <c r="G45" s="3"/>
      <c r="H45" s="3"/>
      <c r="I45" s="3"/>
      <c r="J45" s="3"/>
      <c r="K45" s="3"/>
      <c r="L45" s="3"/>
      <c r="M45" s="3"/>
    </row>
    <row r="46" spans="1:13" ht="12.75">
      <c r="A46" s="31" t="s">
        <v>97</v>
      </c>
      <c r="B46" s="10"/>
      <c r="C46" s="10"/>
      <c r="D46"/>
      <c r="E46"/>
      <c r="F46"/>
      <c r="G46"/>
      <c r="H46"/>
      <c r="I46"/>
      <c r="J46"/>
      <c r="K46"/>
      <c r="L46"/>
      <c r="M46"/>
    </row>
    <row r="47" spans="1:13" ht="12.75">
      <c r="A47" s="77" t="s">
        <v>51</v>
      </c>
      <c r="B47" s="78"/>
      <c r="C47" s="79"/>
      <c r="D47" s="85" t="str">
        <f>D9</f>
        <v>Spring 2000</v>
      </c>
      <c r="E47" s="86"/>
      <c r="F47" s="87"/>
      <c r="G47" s="85" t="str">
        <f>G9</f>
        <v>Summer 1 &amp; 2 2000</v>
      </c>
      <c r="H47" s="86"/>
      <c r="I47" s="87"/>
      <c r="J47" s="85" t="str">
        <f>J9</f>
        <v>Fall 2000</v>
      </c>
      <c r="K47" s="86"/>
      <c r="L47" s="87"/>
      <c r="M47" s="68" t="s">
        <v>104</v>
      </c>
    </row>
    <row r="48" spans="1:13" ht="24" customHeight="1">
      <c r="A48" s="91"/>
      <c r="B48" s="92"/>
      <c r="C48" s="93"/>
      <c r="D48" s="88"/>
      <c r="E48" s="89"/>
      <c r="F48" s="90"/>
      <c r="G48" s="88"/>
      <c r="H48" s="89"/>
      <c r="I48" s="90"/>
      <c r="J48" s="88"/>
      <c r="K48" s="89"/>
      <c r="L48" s="90"/>
      <c r="M48" s="68"/>
    </row>
    <row r="49" spans="1:13" ht="12.75">
      <c r="A49" s="91"/>
      <c r="B49" s="92"/>
      <c r="C49" s="93"/>
      <c r="D49" s="50" t="s">
        <v>6</v>
      </c>
      <c r="E49" s="50" t="s">
        <v>7</v>
      </c>
      <c r="F49" s="50" t="s">
        <v>8</v>
      </c>
      <c r="G49" s="51" t="s">
        <v>6</v>
      </c>
      <c r="H49" s="50" t="s">
        <v>7</v>
      </c>
      <c r="I49" s="52" t="s">
        <v>8</v>
      </c>
      <c r="J49" s="51" t="s">
        <v>6</v>
      </c>
      <c r="K49" s="50" t="s">
        <v>7</v>
      </c>
      <c r="L49" s="52" t="s">
        <v>8</v>
      </c>
      <c r="M49" s="38" t="s">
        <v>6</v>
      </c>
    </row>
    <row r="50" spans="1:17" ht="12.75">
      <c r="A50" s="32" t="s">
        <v>9</v>
      </c>
      <c r="B50" s="32" t="s">
        <v>10</v>
      </c>
      <c r="C50" s="32" t="s">
        <v>11</v>
      </c>
      <c r="D50" s="26">
        <v>37</v>
      </c>
      <c r="E50" s="26">
        <v>0</v>
      </c>
      <c r="F50" s="26">
        <v>415</v>
      </c>
      <c r="G50" s="26">
        <v>0</v>
      </c>
      <c r="H50" s="26">
        <v>0</v>
      </c>
      <c r="I50" s="26">
        <v>127</v>
      </c>
      <c r="J50" s="26">
        <v>10</v>
      </c>
      <c r="K50" s="26">
        <v>0</v>
      </c>
      <c r="L50" s="26">
        <v>646</v>
      </c>
      <c r="M50" s="26">
        <v>52</v>
      </c>
      <c r="O50" s="8"/>
      <c r="P50" s="8"/>
      <c r="Q50" s="8"/>
    </row>
    <row r="51" spans="1:17" ht="12.75">
      <c r="A51" s="32" t="s">
        <v>9</v>
      </c>
      <c r="B51" s="32" t="s">
        <v>12</v>
      </c>
      <c r="C51" s="32" t="s">
        <v>13</v>
      </c>
      <c r="D51" s="26">
        <v>0</v>
      </c>
      <c r="E51" s="26">
        <v>0</v>
      </c>
      <c r="F51" s="26">
        <v>16</v>
      </c>
      <c r="G51" s="26"/>
      <c r="H51" s="26"/>
      <c r="I51" s="26"/>
      <c r="J51" s="26"/>
      <c r="K51" s="26"/>
      <c r="L51" s="26"/>
      <c r="M51" s="26">
        <v>591</v>
      </c>
      <c r="O51" s="8"/>
      <c r="P51" s="8"/>
      <c r="Q51" s="8"/>
    </row>
    <row r="52" spans="1:17" ht="12.75">
      <c r="A52" s="32" t="s">
        <v>9</v>
      </c>
      <c r="B52" s="32" t="s">
        <v>14</v>
      </c>
      <c r="C52" s="32" t="s">
        <v>15</v>
      </c>
      <c r="D52" s="26">
        <v>15</v>
      </c>
      <c r="E52" s="26">
        <v>0</v>
      </c>
      <c r="F52" s="26">
        <v>1866</v>
      </c>
      <c r="G52" s="26">
        <v>3</v>
      </c>
      <c r="H52" s="26">
        <v>0</v>
      </c>
      <c r="I52" s="26">
        <v>1878</v>
      </c>
      <c r="J52" s="26">
        <v>22</v>
      </c>
      <c r="K52" s="26">
        <v>0</v>
      </c>
      <c r="L52" s="26">
        <v>1301</v>
      </c>
      <c r="M52" s="26">
        <v>81</v>
      </c>
      <c r="O52" s="8"/>
      <c r="P52" s="8"/>
      <c r="Q52" s="8"/>
    </row>
    <row r="53" spans="1:17" ht="12.75">
      <c r="A53" s="32" t="s">
        <v>9</v>
      </c>
      <c r="B53" s="32" t="s">
        <v>16</v>
      </c>
      <c r="C53" s="32" t="s">
        <v>17</v>
      </c>
      <c r="D53" s="26">
        <v>0</v>
      </c>
      <c r="E53" s="26">
        <v>0</v>
      </c>
      <c r="F53" s="26">
        <v>704</v>
      </c>
      <c r="G53" s="26">
        <v>19</v>
      </c>
      <c r="H53" s="26">
        <v>0</v>
      </c>
      <c r="I53" s="26">
        <v>471</v>
      </c>
      <c r="J53" s="26">
        <v>30</v>
      </c>
      <c r="K53" s="26">
        <v>0</v>
      </c>
      <c r="L53" s="26">
        <v>1365</v>
      </c>
      <c r="M53" s="26">
        <v>45</v>
      </c>
      <c r="O53" s="8"/>
      <c r="P53" s="8"/>
      <c r="Q53" s="8"/>
    </row>
    <row r="54" spans="1:17" ht="12.75">
      <c r="A54" s="32" t="s">
        <v>9</v>
      </c>
      <c r="B54" s="32" t="s">
        <v>18</v>
      </c>
      <c r="C54" s="32" t="s">
        <v>19</v>
      </c>
      <c r="D54" s="26">
        <v>3</v>
      </c>
      <c r="E54" s="26">
        <v>0</v>
      </c>
      <c r="F54" s="26">
        <v>53</v>
      </c>
      <c r="G54" s="26">
        <v>0</v>
      </c>
      <c r="H54" s="26">
        <v>0</v>
      </c>
      <c r="I54" s="26">
        <v>94</v>
      </c>
      <c r="J54" s="26">
        <v>3</v>
      </c>
      <c r="K54" s="26">
        <v>0</v>
      </c>
      <c r="L54" s="26">
        <v>28</v>
      </c>
      <c r="M54" s="26">
        <v>40</v>
      </c>
      <c r="O54" s="8"/>
      <c r="P54" s="8"/>
      <c r="Q54" s="8"/>
    </row>
    <row r="55" spans="1:17" ht="12.75">
      <c r="A55" s="32" t="s">
        <v>9</v>
      </c>
      <c r="B55" s="27" t="s">
        <v>20</v>
      </c>
      <c r="C55" s="27" t="s">
        <v>21</v>
      </c>
      <c r="D55" s="26"/>
      <c r="E55" s="26"/>
      <c r="F55" s="26"/>
      <c r="G55" s="26"/>
      <c r="H55" s="26"/>
      <c r="I55" s="26"/>
      <c r="J55" s="26"/>
      <c r="K55" s="26"/>
      <c r="L55" s="26"/>
      <c r="M55" s="26">
        <v>42</v>
      </c>
      <c r="O55" s="8"/>
      <c r="P55" s="8"/>
      <c r="Q55" s="8"/>
    </row>
    <row r="56" spans="1:17" ht="12.75">
      <c r="A56" s="32" t="s">
        <v>9</v>
      </c>
      <c r="B56" s="27" t="s">
        <v>22</v>
      </c>
      <c r="C56" s="27" t="s">
        <v>23</v>
      </c>
      <c r="D56" s="26"/>
      <c r="E56" s="26"/>
      <c r="F56" s="26"/>
      <c r="G56" s="26"/>
      <c r="H56" s="26"/>
      <c r="I56" s="26"/>
      <c r="J56" s="26"/>
      <c r="K56" s="26"/>
      <c r="L56" s="26"/>
      <c r="M56" s="26"/>
      <c r="O56" s="8"/>
      <c r="P56" s="8"/>
      <c r="Q56" s="8"/>
    </row>
    <row r="57" spans="1:17" ht="12.75">
      <c r="A57" s="32" t="s">
        <v>9</v>
      </c>
      <c r="B57" s="32" t="s">
        <v>24</v>
      </c>
      <c r="C57" s="32" t="s">
        <v>25</v>
      </c>
      <c r="D57" s="26">
        <v>128</v>
      </c>
      <c r="E57" s="26">
        <v>0</v>
      </c>
      <c r="F57" s="26">
        <v>205</v>
      </c>
      <c r="G57" s="26">
        <v>272</v>
      </c>
      <c r="H57" s="26">
        <v>0</v>
      </c>
      <c r="I57" s="26">
        <v>73</v>
      </c>
      <c r="J57" s="26">
        <v>51</v>
      </c>
      <c r="K57" s="26">
        <v>0</v>
      </c>
      <c r="L57" s="26">
        <v>224</v>
      </c>
      <c r="M57" s="26">
        <v>3881</v>
      </c>
      <c r="O57" s="8"/>
      <c r="P57" s="8"/>
      <c r="Q57" s="8"/>
    </row>
    <row r="58" spans="1:17" ht="12.75">
      <c r="A58" s="32" t="s">
        <v>9</v>
      </c>
      <c r="B58" s="32" t="s">
        <v>26</v>
      </c>
      <c r="C58" s="32" t="s">
        <v>27</v>
      </c>
      <c r="D58" s="26">
        <v>0</v>
      </c>
      <c r="E58" s="26">
        <v>0</v>
      </c>
      <c r="F58" s="26">
        <v>139</v>
      </c>
      <c r="G58" s="26">
        <v>0</v>
      </c>
      <c r="H58" s="26">
        <v>0</v>
      </c>
      <c r="I58" s="26">
        <v>46</v>
      </c>
      <c r="J58" s="26">
        <v>0</v>
      </c>
      <c r="K58" s="26">
        <v>0</v>
      </c>
      <c r="L58" s="26">
        <v>86</v>
      </c>
      <c r="M58" s="26">
        <v>302</v>
      </c>
      <c r="O58" s="8"/>
      <c r="P58" s="8"/>
      <c r="Q58" s="8"/>
    </row>
    <row r="59" spans="1:17" ht="12.75">
      <c r="A59" s="32" t="s">
        <v>9</v>
      </c>
      <c r="B59" s="27" t="s">
        <v>28</v>
      </c>
      <c r="C59" s="27" t="s">
        <v>29</v>
      </c>
      <c r="D59" s="26"/>
      <c r="E59" s="26"/>
      <c r="F59" s="26"/>
      <c r="G59" s="26"/>
      <c r="H59" s="26"/>
      <c r="I59" s="26"/>
      <c r="J59" s="26"/>
      <c r="K59" s="26"/>
      <c r="L59" s="26"/>
      <c r="M59" s="26"/>
      <c r="O59" s="8"/>
      <c r="P59" s="8"/>
      <c r="Q59" s="8"/>
    </row>
    <row r="60" spans="1:17" ht="12.75">
      <c r="A60" s="32" t="s">
        <v>9</v>
      </c>
      <c r="B60" s="27" t="s">
        <v>30</v>
      </c>
      <c r="C60" s="27" t="s">
        <v>31</v>
      </c>
      <c r="D60" s="26"/>
      <c r="E60" s="26"/>
      <c r="F60" s="26"/>
      <c r="G60" s="26"/>
      <c r="H60" s="26"/>
      <c r="I60" s="26"/>
      <c r="J60" s="26"/>
      <c r="K60" s="26"/>
      <c r="L60" s="26"/>
      <c r="M60" s="26"/>
      <c r="O60" s="8"/>
      <c r="P60" s="8"/>
      <c r="Q60" s="8"/>
    </row>
    <row r="61" spans="1:17" ht="12.75">
      <c r="A61" s="32" t="s">
        <v>9</v>
      </c>
      <c r="B61" s="27" t="s">
        <v>32</v>
      </c>
      <c r="C61" s="27" t="s">
        <v>33</v>
      </c>
      <c r="D61" s="23"/>
      <c r="E61" s="23"/>
      <c r="F61" s="23"/>
      <c r="G61" s="23"/>
      <c r="H61" s="23"/>
      <c r="I61" s="23"/>
      <c r="J61" s="23"/>
      <c r="K61" s="23"/>
      <c r="L61" s="23"/>
      <c r="M61" s="26"/>
      <c r="O61" s="8"/>
      <c r="P61" s="8"/>
      <c r="Q61" s="8"/>
    </row>
    <row r="62" spans="1:17" ht="12.75">
      <c r="A62" s="32" t="s">
        <v>9</v>
      </c>
      <c r="B62" s="27" t="s">
        <v>34</v>
      </c>
      <c r="C62" s="27" t="s">
        <v>35</v>
      </c>
      <c r="D62" s="26"/>
      <c r="E62" s="26"/>
      <c r="F62" s="26"/>
      <c r="G62" s="26"/>
      <c r="H62" s="26"/>
      <c r="I62" s="26"/>
      <c r="J62" s="26"/>
      <c r="K62" s="26"/>
      <c r="L62" s="26"/>
      <c r="M62" s="26"/>
      <c r="O62" s="8"/>
      <c r="P62" s="8"/>
      <c r="Q62" s="8"/>
    </row>
    <row r="63" spans="1:17" ht="12.75">
      <c r="A63" s="32" t="s">
        <v>9</v>
      </c>
      <c r="B63" s="32" t="s">
        <v>36</v>
      </c>
      <c r="C63" s="32" t="s">
        <v>37</v>
      </c>
      <c r="D63" s="26">
        <v>60</v>
      </c>
      <c r="E63" s="26">
        <v>0</v>
      </c>
      <c r="F63" s="26">
        <v>239</v>
      </c>
      <c r="G63" s="26">
        <v>14</v>
      </c>
      <c r="H63" s="26">
        <v>0</v>
      </c>
      <c r="I63" s="26">
        <v>226</v>
      </c>
      <c r="J63" s="26">
        <v>11</v>
      </c>
      <c r="K63" s="26">
        <v>0</v>
      </c>
      <c r="L63" s="26">
        <v>267</v>
      </c>
      <c r="M63" s="26"/>
      <c r="O63" s="8"/>
      <c r="P63" s="8"/>
      <c r="Q63" s="8"/>
    </row>
    <row r="64" spans="1:17" ht="12.75">
      <c r="A64" s="32" t="s">
        <v>9</v>
      </c>
      <c r="B64" s="32" t="s">
        <v>38</v>
      </c>
      <c r="C64" s="32" t="s">
        <v>39</v>
      </c>
      <c r="D64" s="26">
        <v>0</v>
      </c>
      <c r="E64" s="26">
        <v>0</v>
      </c>
      <c r="F64" s="26">
        <v>924</v>
      </c>
      <c r="G64" s="26">
        <v>0</v>
      </c>
      <c r="H64" s="26">
        <v>0</v>
      </c>
      <c r="I64" s="26">
        <v>526</v>
      </c>
      <c r="J64" s="26">
        <v>0</v>
      </c>
      <c r="K64" s="26">
        <v>0</v>
      </c>
      <c r="L64" s="26">
        <v>1026</v>
      </c>
      <c r="M64" s="26"/>
      <c r="O64" s="8"/>
      <c r="P64" s="8"/>
      <c r="Q64" s="8"/>
    </row>
    <row r="65" spans="1:17" ht="12.75">
      <c r="A65" s="32" t="s">
        <v>140</v>
      </c>
      <c r="B65" s="26"/>
      <c r="C65" s="26"/>
      <c r="D65" s="26">
        <v>243</v>
      </c>
      <c r="E65" s="26">
        <v>0</v>
      </c>
      <c r="F65" s="26">
        <v>4561</v>
      </c>
      <c r="G65" s="26">
        <v>308</v>
      </c>
      <c r="H65" s="26">
        <v>0</v>
      </c>
      <c r="I65" s="26">
        <v>3441</v>
      </c>
      <c r="J65" s="26">
        <v>127</v>
      </c>
      <c r="K65" s="26">
        <v>0</v>
      </c>
      <c r="L65" s="26">
        <v>4943</v>
      </c>
      <c r="M65" s="26">
        <v>5034</v>
      </c>
      <c r="O65" s="8"/>
      <c r="P65" s="8"/>
      <c r="Q65" s="8"/>
    </row>
    <row r="66" spans="1:13" ht="12.75">
      <c r="A66" s="6"/>
      <c r="B66" s="7"/>
      <c r="C66" s="7"/>
      <c r="D66" s="7"/>
      <c r="E66" s="7"/>
      <c r="F66" s="7"/>
      <c r="G66" s="7"/>
      <c r="H66" s="7"/>
      <c r="I66" s="7"/>
      <c r="J66" s="7"/>
      <c r="K66" s="7"/>
      <c r="L66" s="7"/>
      <c r="M66" s="7"/>
    </row>
    <row r="67" spans="1:13" ht="12.75">
      <c r="A67" s="4" t="s">
        <v>49</v>
      </c>
      <c r="B67" s="4"/>
      <c r="C67" s="4"/>
      <c r="D67" s="4"/>
      <c r="E67" s="4"/>
      <c r="F67" s="4"/>
      <c r="G67"/>
      <c r="H67"/>
      <c r="I67"/>
      <c r="J67"/>
      <c r="K67"/>
      <c r="L67"/>
      <c r="M67" s="3"/>
    </row>
    <row r="68" spans="1:13" ht="12.75">
      <c r="A68" s="3" t="s">
        <v>44</v>
      </c>
      <c r="B68" s="3"/>
      <c r="C68"/>
      <c r="D68"/>
      <c r="E68"/>
      <c r="F68"/>
      <c r="G68"/>
      <c r="H68"/>
      <c r="I68"/>
      <c r="J68"/>
      <c r="K68"/>
      <c r="L68"/>
      <c r="M68" s="3"/>
    </row>
    <row r="69" spans="1:13" ht="12.75">
      <c r="A69" s="3" t="s">
        <v>45</v>
      </c>
      <c r="B69" s="3" t="s">
        <v>46</v>
      </c>
      <c r="C69"/>
      <c r="D69"/>
      <c r="E69"/>
      <c r="F69"/>
      <c r="G69"/>
      <c r="H69"/>
      <c r="I69"/>
      <c r="J69"/>
      <c r="K69"/>
      <c r="L69"/>
      <c r="M69" s="3"/>
    </row>
    <row r="70" spans="1:13" ht="12.75">
      <c r="A70" s="3" t="s">
        <v>41</v>
      </c>
      <c r="B70" s="3"/>
      <c r="C70" s="3"/>
      <c r="D70"/>
      <c r="E70"/>
      <c r="F70"/>
      <c r="G70"/>
      <c r="H70"/>
      <c r="I70"/>
      <c r="J70"/>
      <c r="K70"/>
      <c r="L70"/>
      <c r="M70" s="3"/>
    </row>
    <row r="71" spans="1:13" ht="12.75">
      <c r="A71" t="s">
        <v>42</v>
      </c>
      <c r="B71"/>
      <c r="C71"/>
      <c r="D71"/>
      <c r="E71"/>
      <c r="F71"/>
      <c r="G71"/>
      <c r="H71"/>
      <c r="I71"/>
      <c r="J71"/>
      <c r="K71"/>
      <c r="L71"/>
      <c r="M71" s="3"/>
    </row>
    <row r="72" spans="1:13" ht="12.75">
      <c r="A72" s="2"/>
      <c r="B72" s="2"/>
      <c r="C72" s="2"/>
      <c r="D72" s="2"/>
      <c r="E72" s="2"/>
      <c r="F72" s="2"/>
      <c r="G72"/>
      <c r="H72"/>
      <c r="I72"/>
      <c r="J72"/>
      <c r="K72"/>
      <c r="L72"/>
      <c r="M72" s="3"/>
    </row>
    <row r="73" spans="1:13" ht="12.75">
      <c r="A73" s="10" t="s">
        <v>78</v>
      </c>
      <c r="B73"/>
      <c r="C73"/>
      <c r="D73"/>
      <c r="E73"/>
      <c r="F73"/>
      <c r="G73"/>
      <c r="H73"/>
      <c r="I73"/>
      <c r="J73"/>
      <c r="K73"/>
      <c r="L73"/>
      <c r="M73" s="3"/>
    </row>
    <row r="74" spans="1:13" ht="12.75">
      <c r="A74" s="77" t="s">
        <v>52</v>
      </c>
      <c r="B74" s="78"/>
      <c r="C74" s="79"/>
      <c r="D74" s="74" t="str">
        <f>D9</f>
        <v>Spring 2000</v>
      </c>
      <c r="E74" s="75"/>
      <c r="F74" s="76"/>
      <c r="G74" s="74" t="str">
        <f>G9</f>
        <v>Summer 1 &amp; 2 2000</v>
      </c>
      <c r="H74" s="75"/>
      <c r="I74" s="76"/>
      <c r="J74" s="74" t="str">
        <f>J9</f>
        <v>Fall 2000</v>
      </c>
      <c r="K74" s="75"/>
      <c r="L74" s="76"/>
      <c r="M74" s="3"/>
    </row>
    <row r="75" spans="1:13" ht="12.75">
      <c r="A75" s="80"/>
      <c r="B75" s="81"/>
      <c r="C75" s="82"/>
      <c r="D75" s="14" t="s">
        <v>6</v>
      </c>
      <c r="E75" s="15" t="s">
        <v>7</v>
      </c>
      <c r="F75" s="16" t="s">
        <v>8</v>
      </c>
      <c r="G75" s="14" t="s">
        <v>6</v>
      </c>
      <c r="H75" s="15" t="s">
        <v>7</v>
      </c>
      <c r="I75" s="16" t="s">
        <v>8</v>
      </c>
      <c r="J75" s="14" t="s">
        <v>6</v>
      </c>
      <c r="K75" s="15" t="s">
        <v>7</v>
      </c>
      <c r="L75" s="16" t="s">
        <v>8</v>
      </c>
      <c r="M75" s="3"/>
    </row>
    <row r="76" spans="1:13" ht="12.75">
      <c r="A76" s="32" t="s">
        <v>9</v>
      </c>
      <c r="B76" s="32" t="s">
        <v>145</v>
      </c>
      <c r="C76" s="32" t="s">
        <v>11</v>
      </c>
      <c r="D76" s="26">
        <v>494</v>
      </c>
      <c r="E76" s="26">
        <v>0</v>
      </c>
      <c r="F76" s="26">
        <v>0</v>
      </c>
      <c r="G76" s="26">
        <v>114</v>
      </c>
      <c r="H76" s="26">
        <v>0</v>
      </c>
      <c r="I76" s="26">
        <v>0</v>
      </c>
      <c r="J76" s="26">
        <v>1215</v>
      </c>
      <c r="K76" s="26">
        <v>0</v>
      </c>
      <c r="L76" s="26">
        <v>12</v>
      </c>
      <c r="M76" s="3"/>
    </row>
    <row r="77" spans="1:13" ht="12.75">
      <c r="A77" s="32" t="s">
        <v>9</v>
      </c>
      <c r="B77" s="32" t="s">
        <v>431</v>
      </c>
      <c r="C77" s="32" t="s">
        <v>432</v>
      </c>
      <c r="D77" s="26"/>
      <c r="E77" s="26"/>
      <c r="F77" s="26"/>
      <c r="G77" s="26"/>
      <c r="H77" s="26"/>
      <c r="I77" s="26"/>
      <c r="J77" s="26">
        <v>105</v>
      </c>
      <c r="K77" s="26">
        <v>0</v>
      </c>
      <c r="L77" s="26">
        <v>3</v>
      </c>
      <c r="M77" s="3"/>
    </row>
    <row r="78" spans="1:13" ht="12.75">
      <c r="A78" s="32" t="s">
        <v>9</v>
      </c>
      <c r="B78" s="32" t="s">
        <v>146</v>
      </c>
      <c r="C78" s="32" t="s">
        <v>147</v>
      </c>
      <c r="D78" s="26">
        <v>4546</v>
      </c>
      <c r="E78" s="26">
        <v>3</v>
      </c>
      <c r="F78" s="26">
        <v>754</v>
      </c>
      <c r="G78" s="26">
        <v>132</v>
      </c>
      <c r="H78" s="26">
        <v>0</v>
      </c>
      <c r="I78" s="26">
        <v>112</v>
      </c>
      <c r="J78" s="26">
        <v>4753</v>
      </c>
      <c r="K78" s="26">
        <v>100</v>
      </c>
      <c r="L78" s="26">
        <v>731</v>
      </c>
      <c r="M78" s="3"/>
    </row>
    <row r="79" spans="1:13" ht="12.75">
      <c r="A79" s="32" t="s">
        <v>9</v>
      </c>
      <c r="B79" s="32" t="s">
        <v>148</v>
      </c>
      <c r="C79" s="32" t="s">
        <v>149</v>
      </c>
      <c r="D79" s="26">
        <v>874</v>
      </c>
      <c r="E79" s="26">
        <v>0</v>
      </c>
      <c r="F79" s="26">
        <v>354</v>
      </c>
      <c r="G79" s="26">
        <v>5</v>
      </c>
      <c r="H79" s="26">
        <v>0</v>
      </c>
      <c r="I79" s="26">
        <v>83</v>
      </c>
      <c r="J79" s="26">
        <v>927</v>
      </c>
      <c r="K79" s="26">
        <v>0</v>
      </c>
      <c r="L79" s="26">
        <v>331</v>
      </c>
      <c r="M79" s="3"/>
    </row>
    <row r="80" spans="1:13" ht="12.75">
      <c r="A80" s="32" t="s">
        <v>9</v>
      </c>
      <c r="B80" s="32" t="s">
        <v>150</v>
      </c>
      <c r="C80" s="32" t="s">
        <v>151</v>
      </c>
      <c r="D80" s="26">
        <v>1824</v>
      </c>
      <c r="E80" s="26">
        <v>0</v>
      </c>
      <c r="F80" s="26">
        <v>1008</v>
      </c>
      <c r="G80" s="26">
        <v>23</v>
      </c>
      <c r="H80" s="26">
        <v>0</v>
      </c>
      <c r="I80" s="26">
        <v>272</v>
      </c>
      <c r="J80" s="26">
        <v>1599</v>
      </c>
      <c r="K80" s="26">
        <v>0</v>
      </c>
      <c r="L80" s="26">
        <v>984</v>
      </c>
      <c r="M80" s="3"/>
    </row>
    <row r="81" spans="1:13" ht="12.75">
      <c r="A81" s="32" t="s">
        <v>9</v>
      </c>
      <c r="B81" s="32" t="s">
        <v>152</v>
      </c>
      <c r="C81" s="32" t="s">
        <v>153</v>
      </c>
      <c r="D81" s="26">
        <v>2476</v>
      </c>
      <c r="E81" s="26">
        <v>203</v>
      </c>
      <c r="F81" s="26">
        <v>1271</v>
      </c>
      <c r="G81" s="26">
        <v>111</v>
      </c>
      <c r="H81" s="26">
        <v>0</v>
      </c>
      <c r="I81" s="26">
        <v>604</v>
      </c>
      <c r="J81" s="26">
        <v>3459</v>
      </c>
      <c r="K81" s="26">
        <v>2</v>
      </c>
      <c r="L81" s="26">
        <v>1149</v>
      </c>
      <c r="M81" s="3"/>
    </row>
    <row r="82" spans="1:13" ht="12.75">
      <c r="A82" s="32" t="s">
        <v>9</v>
      </c>
      <c r="B82" s="32" t="s">
        <v>154</v>
      </c>
      <c r="C82" s="32" t="s">
        <v>155</v>
      </c>
      <c r="D82" s="26">
        <v>2873</v>
      </c>
      <c r="E82" s="26">
        <v>0</v>
      </c>
      <c r="F82" s="26">
        <v>415</v>
      </c>
      <c r="G82" s="26">
        <v>146</v>
      </c>
      <c r="H82" s="26">
        <v>0</v>
      </c>
      <c r="I82" s="26">
        <v>96</v>
      </c>
      <c r="J82" s="26">
        <v>3024</v>
      </c>
      <c r="K82" s="26">
        <v>0</v>
      </c>
      <c r="L82" s="26">
        <v>394</v>
      </c>
      <c r="M82" s="3"/>
    </row>
    <row r="83" spans="1:13" ht="12.75">
      <c r="A83" s="32" t="s">
        <v>9</v>
      </c>
      <c r="B83" s="32" t="s">
        <v>156</v>
      </c>
      <c r="C83" s="32" t="s">
        <v>157</v>
      </c>
      <c r="D83" s="26">
        <v>3149</v>
      </c>
      <c r="E83" s="26">
        <v>0</v>
      </c>
      <c r="F83" s="26">
        <v>810</v>
      </c>
      <c r="G83" s="26">
        <v>83</v>
      </c>
      <c r="H83" s="26">
        <v>0</v>
      </c>
      <c r="I83" s="26">
        <v>233</v>
      </c>
      <c r="J83" s="26">
        <v>3652</v>
      </c>
      <c r="K83" s="26">
        <v>3</v>
      </c>
      <c r="L83" s="26">
        <v>1075</v>
      </c>
      <c r="M83" s="3"/>
    </row>
    <row r="84" spans="1:13" ht="12.75">
      <c r="A84" s="32" t="s">
        <v>9</v>
      </c>
      <c r="B84" s="32" t="s">
        <v>158</v>
      </c>
      <c r="C84" s="32" t="s">
        <v>159</v>
      </c>
      <c r="D84" s="26">
        <v>4941</v>
      </c>
      <c r="E84" s="26">
        <v>0</v>
      </c>
      <c r="F84" s="26">
        <v>1256</v>
      </c>
      <c r="G84" s="26">
        <v>223</v>
      </c>
      <c r="H84" s="26">
        <v>0</v>
      </c>
      <c r="I84" s="26">
        <v>317</v>
      </c>
      <c r="J84" s="26">
        <v>4464</v>
      </c>
      <c r="K84" s="26">
        <v>0</v>
      </c>
      <c r="L84" s="26">
        <v>1104</v>
      </c>
      <c r="M84" s="3"/>
    </row>
    <row r="85" spans="1:13" ht="12.75">
      <c r="A85" s="32" t="s">
        <v>9</v>
      </c>
      <c r="B85" s="32" t="s">
        <v>160</v>
      </c>
      <c r="C85" s="32" t="s">
        <v>161</v>
      </c>
      <c r="D85" s="26">
        <v>0</v>
      </c>
      <c r="E85" s="26">
        <v>0</v>
      </c>
      <c r="F85" s="26">
        <v>9</v>
      </c>
      <c r="G85" s="26">
        <v>0</v>
      </c>
      <c r="H85" s="26">
        <v>0</v>
      </c>
      <c r="I85" s="26">
        <v>30</v>
      </c>
      <c r="J85" s="26">
        <v>0</v>
      </c>
      <c r="K85" s="26">
        <v>0</v>
      </c>
      <c r="L85" s="26">
        <v>19</v>
      </c>
      <c r="M85" s="3"/>
    </row>
    <row r="86" spans="1:13" ht="12.75">
      <c r="A86" s="32" t="s">
        <v>9</v>
      </c>
      <c r="B86" s="32" t="s">
        <v>162</v>
      </c>
      <c r="C86" s="32" t="s">
        <v>163</v>
      </c>
      <c r="D86" s="26">
        <v>0</v>
      </c>
      <c r="E86" s="26">
        <v>0</v>
      </c>
      <c r="F86" s="26">
        <v>4</v>
      </c>
      <c r="G86" s="26"/>
      <c r="H86" s="26"/>
      <c r="I86" s="26"/>
      <c r="J86" s="26">
        <v>36</v>
      </c>
      <c r="K86" s="26">
        <v>0</v>
      </c>
      <c r="L86" s="26">
        <v>339</v>
      </c>
      <c r="M86" s="3"/>
    </row>
    <row r="87" spans="1:13" ht="12.75">
      <c r="A87" s="32" t="s">
        <v>9</v>
      </c>
      <c r="B87" s="32" t="s">
        <v>164</v>
      </c>
      <c r="C87" s="32" t="s">
        <v>165</v>
      </c>
      <c r="D87" s="26">
        <v>8696</v>
      </c>
      <c r="E87" s="26">
        <v>0</v>
      </c>
      <c r="F87" s="26">
        <f>1247-790</f>
        <v>457</v>
      </c>
      <c r="G87" s="26">
        <v>1149</v>
      </c>
      <c r="H87" s="26">
        <v>0</v>
      </c>
      <c r="I87" s="26">
        <f>335-360-4</f>
        <v>-29</v>
      </c>
      <c r="J87" s="26">
        <v>8518</v>
      </c>
      <c r="K87" s="26">
        <v>0</v>
      </c>
      <c r="L87" s="26">
        <f>2918-1230</f>
        <v>1688</v>
      </c>
      <c r="M87" s="3"/>
    </row>
    <row r="88" spans="1:13" ht="12.75">
      <c r="A88" s="32" t="s">
        <v>9</v>
      </c>
      <c r="B88" s="32" t="s">
        <v>166</v>
      </c>
      <c r="C88" s="32" t="s">
        <v>167</v>
      </c>
      <c r="D88" s="26">
        <v>0</v>
      </c>
      <c r="E88" s="26">
        <v>2</v>
      </c>
      <c r="F88" s="26">
        <v>170</v>
      </c>
      <c r="G88" s="26">
        <v>0</v>
      </c>
      <c r="H88" s="26">
        <v>0</v>
      </c>
      <c r="I88" s="26">
        <v>34</v>
      </c>
      <c r="J88" s="26">
        <v>252</v>
      </c>
      <c r="K88" s="26">
        <v>0</v>
      </c>
      <c r="L88" s="26">
        <v>741</v>
      </c>
      <c r="M88" s="3"/>
    </row>
    <row r="89" spans="1:13" ht="12.75">
      <c r="A89" s="32" t="s">
        <v>9</v>
      </c>
      <c r="B89" s="58" t="s">
        <v>471</v>
      </c>
      <c r="C89" s="32" t="s">
        <v>472</v>
      </c>
      <c r="D89" s="26"/>
      <c r="E89" s="26"/>
      <c r="F89" s="26">
        <v>-1120</v>
      </c>
      <c r="G89" s="26"/>
      <c r="H89" s="26"/>
      <c r="I89" s="26"/>
      <c r="J89" s="26"/>
      <c r="K89" s="26"/>
      <c r="L89" s="26">
        <v>-1024</v>
      </c>
      <c r="M89" s="3"/>
    </row>
    <row r="90" spans="1:13" ht="12.75">
      <c r="A90" s="32" t="s">
        <v>9</v>
      </c>
      <c r="B90" s="32" t="s">
        <v>168</v>
      </c>
      <c r="C90" s="32" t="s">
        <v>169</v>
      </c>
      <c r="D90" s="26">
        <v>19257</v>
      </c>
      <c r="E90" s="26">
        <v>3</v>
      </c>
      <c r="F90" s="26">
        <f>2528-1072</f>
        <v>1456</v>
      </c>
      <c r="G90" s="26">
        <v>1806</v>
      </c>
      <c r="H90" s="26">
        <v>0</v>
      </c>
      <c r="I90" s="26">
        <f>572-128</f>
        <v>444</v>
      </c>
      <c r="J90" s="26">
        <v>20378</v>
      </c>
      <c r="K90" s="26">
        <v>0</v>
      </c>
      <c r="L90" s="26">
        <f>2754-1360</f>
        <v>1394</v>
      </c>
      <c r="M90" s="3"/>
    </row>
    <row r="91" spans="1:13" ht="12.75">
      <c r="A91" s="32" t="s">
        <v>9</v>
      </c>
      <c r="B91" s="32" t="s">
        <v>170</v>
      </c>
      <c r="C91" s="32" t="s">
        <v>171</v>
      </c>
      <c r="D91" s="26">
        <v>7322</v>
      </c>
      <c r="E91" s="26">
        <v>30</v>
      </c>
      <c r="F91" s="26">
        <f>2602-966</f>
        <v>1636</v>
      </c>
      <c r="G91" s="26">
        <v>808</v>
      </c>
      <c r="H91" s="26">
        <v>0</v>
      </c>
      <c r="I91" s="26">
        <f>33-382</f>
        <v>-349</v>
      </c>
      <c r="J91" s="26">
        <v>7256</v>
      </c>
      <c r="K91" s="26">
        <v>6</v>
      </c>
      <c r="L91" s="26">
        <f>2453-1055</f>
        <v>1398</v>
      </c>
      <c r="M91" s="3"/>
    </row>
    <row r="92" spans="1:13" ht="12.75">
      <c r="A92" s="32" t="s">
        <v>9</v>
      </c>
      <c r="B92" s="32" t="s">
        <v>172</v>
      </c>
      <c r="C92" s="32" t="s">
        <v>173</v>
      </c>
      <c r="D92" s="26">
        <v>10458</v>
      </c>
      <c r="E92" s="26">
        <v>6</v>
      </c>
      <c r="F92" s="26">
        <f>4955-586</f>
        <v>4369</v>
      </c>
      <c r="G92" s="26">
        <v>1399</v>
      </c>
      <c r="H92" s="26">
        <v>0</v>
      </c>
      <c r="I92" s="26">
        <f>581-234</f>
        <v>347</v>
      </c>
      <c r="J92" s="26">
        <v>10806</v>
      </c>
      <c r="K92" s="26">
        <v>22</v>
      </c>
      <c r="L92" s="26">
        <f>5635-796</f>
        <v>4839</v>
      </c>
      <c r="M92" s="3"/>
    </row>
    <row r="93" spans="1:13" ht="12.75">
      <c r="A93" s="32" t="s">
        <v>9</v>
      </c>
      <c r="B93" s="32" t="s">
        <v>433</v>
      </c>
      <c r="C93" s="32" t="s">
        <v>434</v>
      </c>
      <c r="D93" s="26"/>
      <c r="E93" s="26"/>
      <c r="F93" s="26"/>
      <c r="G93" s="26">
        <v>0</v>
      </c>
      <c r="H93" s="26">
        <v>0</v>
      </c>
      <c r="I93" s="26">
        <v>136</v>
      </c>
      <c r="J93" s="26"/>
      <c r="K93" s="26"/>
      <c r="L93" s="26"/>
      <c r="M93" s="3"/>
    </row>
    <row r="94" spans="1:13" ht="12.75">
      <c r="A94" s="32" t="s">
        <v>9</v>
      </c>
      <c r="B94" s="32" t="s">
        <v>174</v>
      </c>
      <c r="C94" s="32" t="s">
        <v>175</v>
      </c>
      <c r="D94" s="26">
        <v>0</v>
      </c>
      <c r="E94" s="26">
        <v>0</v>
      </c>
      <c r="F94" s="26">
        <v>4</v>
      </c>
      <c r="G94" s="26"/>
      <c r="H94" s="26"/>
      <c r="I94" s="26"/>
      <c r="J94" s="26"/>
      <c r="K94" s="26"/>
      <c r="L94" s="26"/>
      <c r="M94" s="3"/>
    </row>
    <row r="95" spans="1:13" ht="12.75">
      <c r="A95" s="32" t="s">
        <v>9</v>
      </c>
      <c r="B95" s="32" t="s">
        <v>176</v>
      </c>
      <c r="C95" s="32" t="s">
        <v>177</v>
      </c>
      <c r="D95" s="26">
        <v>124</v>
      </c>
      <c r="E95" s="26">
        <v>8</v>
      </c>
      <c r="F95" s="26">
        <v>700</v>
      </c>
      <c r="G95" s="26">
        <v>14</v>
      </c>
      <c r="H95" s="26">
        <v>0</v>
      </c>
      <c r="I95" s="26">
        <v>388</v>
      </c>
      <c r="J95" s="26">
        <v>162</v>
      </c>
      <c r="K95" s="26">
        <v>3</v>
      </c>
      <c r="L95" s="26">
        <v>633</v>
      </c>
      <c r="M95" s="3"/>
    </row>
    <row r="96" spans="1:13" ht="12.75">
      <c r="A96" s="32" t="s">
        <v>9</v>
      </c>
      <c r="B96" s="32" t="s">
        <v>178</v>
      </c>
      <c r="C96" s="32" t="s">
        <v>179</v>
      </c>
      <c r="D96" s="26">
        <v>3007</v>
      </c>
      <c r="E96" s="26">
        <v>0</v>
      </c>
      <c r="F96" s="26">
        <v>2059</v>
      </c>
      <c r="G96" s="26">
        <v>272</v>
      </c>
      <c r="H96" s="26">
        <v>0</v>
      </c>
      <c r="I96" s="26">
        <v>699</v>
      </c>
      <c r="J96" s="26">
        <v>3117</v>
      </c>
      <c r="K96" s="26">
        <v>4</v>
      </c>
      <c r="L96" s="26">
        <v>1956</v>
      </c>
      <c r="M96" s="3"/>
    </row>
    <row r="97" spans="1:13" ht="12.75">
      <c r="A97" s="32" t="s">
        <v>9</v>
      </c>
      <c r="B97" s="32" t="s">
        <v>180</v>
      </c>
      <c r="C97" s="32" t="s">
        <v>181</v>
      </c>
      <c r="D97" s="26">
        <v>3742</v>
      </c>
      <c r="E97" s="26">
        <v>0</v>
      </c>
      <c r="F97" s="26">
        <v>1672</v>
      </c>
      <c r="G97" s="26">
        <v>176</v>
      </c>
      <c r="H97" s="26">
        <v>0</v>
      </c>
      <c r="I97" s="26">
        <v>629</v>
      </c>
      <c r="J97" s="26">
        <v>4204</v>
      </c>
      <c r="K97" s="26">
        <v>0</v>
      </c>
      <c r="L97" s="26">
        <v>1879</v>
      </c>
      <c r="M97" s="3"/>
    </row>
    <row r="98" spans="1:13" ht="12.75">
      <c r="A98" s="32" t="s">
        <v>9</v>
      </c>
      <c r="B98" s="32" t="s">
        <v>182</v>
      </c>
      <c r="C98" s="32" t="s">
        <v>183</v>
      </c>
      <c r="D98" s="26">
        <v>1405</v>
      </c>
      <c r="E98" s="26">
        <v>2</v>
      </c>
      <c r="F98" s="26">
        <v>920</v>
      </c>
      <c r="G98" s="26">
        <v>307</v>
      </c>
      <c r="H98" s="26">
        <v>0</v>
      </c>
      <c r="I98" s="26">
        <v>541</v>
      </c>
      <c r="J98" s="26">
        <v>1508</v>
      </c>
      <c r="K98" s="26">
        <v>0</v>
      </c>
      <c r="L98" s="26">
        <v>1122</v>
      </c>
      <c r="M98" s="3"/>
    </row>
    <row r="99" spans="1:13" ht="12.75">
      <c r="A99" s="32" t="s">
        <v>9</v>
      </c>
      <c r="B99" s="32" t="s">
        <v>184</v>
      </c>
      <c r="C99" s="32" t="s">
        <v>185</v>
      </c>
      <c r="D99" s="26">
        <v>1510</v>
      </c>
      <c r="E99" s="26">
        <v>0</v>
      </c>
      <c r="F99" s="26">
        <v>569</v>
      </c>
      <c r="G99" s="26">
        <v>4</v>
      </c>
      <c r="H99" s="26">
        <v>0</v>
      </c>
      <c r="I99" s="26">
        <v>102</v>
      </c>
      <c r="J99" s="26">
        <v>1489</v>
      </c>
      <c r="K99" s="26">
        <v>0</v>
      </c>
      <c r="L99" s="26">
        <v>696</v>
      </c>
      <c r="M99" s="3"/>
    </row>
    <row r="100" spans="1:13" ht="12.75">
      <c r="A100" s="32" t="s">
        <v>9</v>
      </c>
      <c r="B100" s="32" t="s">
        <v>186</v>
      </c>
      <c r="C100" s="32" t="s">
        <v>187</v>
      </c>
      <c r="D100" s="26">
        <v>885</v>
      </c>
      <c r="E100" s="26">
        <v>0</v>
      </c>
      <c r="F100" s="26">
        <v>625</v>
      </c>
      <c r="G100" s="26">
        <v>28</v>
      </c>
      <c r="H100" s="26">
        <v>0</v>
      </c>
      <c r="I100" s="26">
        <v>178</v>
      </c>
      <c r="J100" s="26">
        <v>718</v>
      </c>
      <c r="K100" s="26">
        <v>0</v>
      </c>
      <c r="L100" s="26">
        <v>623</v>
      </c>
      <c r="M100" s="3"/>
    </row>
    <row r="101" spans="1:13" ht="12.75">
      <c r="A101" s="32" t="s">
        <v>9</v>
      </c>
      <c r="B101" s="32" t="s">
        <v>188</v>
      </c>
      <c r="C101" s="32" t="s">
        <v>189</v>
      </c>
      <c r="D101" s="26">
        <v>448</v>
      </c>
      <c r="E101" s="26">
        <v>0</v>
      </c>
      <c r="F101" s="26">
        <v>12</v>
      </c>
      <c r="G101" s="26"/>
      <c r="H101" s="26"/>
      <c r="I101" s="26"/>
      <c r="J101" s="26">
        <v>114</v>
      </c>
      <c r="K101" s="26">
        <v>0</v>
      </c>
      <c r="L101" s="26">
        <v>7</v>
      </c>
      <c r="M101" s="3"/>
    </row>
    <row r="102" spans="1:13" ht="12.75">
      <c r="A102" s="32" t="s">
        <v>9</v>
      </c>
      <c r="B102" s="32" t="s">
        <v>190</v>
      </c>
      <c r="C102" s="32" t="s">
        <v>191</v>
      </c>
      <c r="D102" s="26">
        <v>385</v>
      </c>
      <c r="E102" s="26">
        <v>0</v>
      </c>
      <c r="F102" s="26">
        <v>11</v>
      </c>
      <c r="G102" s="26">
        <v>45</v>
      </c>
      <c r="H102" s="26">
        <v>0</v>
      </c>
      <c r="I102" s="26">
        <v>0</v>
      </c>
      <c r="J102" s="26">
        <v>1755</v>
      </c>
      <c r="K102" s="26">
        <v>0</v>
      </c>
      <c r="L102" s="26">
        <v>76</v>
      </c>
      <c r="M102" s="3"/>
    </row>
    <row r="103" spans="1:13" ht="12.75">
      <c r="A103" s="32" t="s">
        <v>9</v>
      </c>
      <c r="B103" s="32" t="s">
        <v>192</v>
      </c>
      <c r="C103" s="32" t="s">
        <v>193</v>
      </c>
      <c r="D103" s="26">
        <v>1216</v>
      </c>
      <c r="E103" s="26">
        <v>0</v>
      </c>
      <c r="F103" s="26">
        <v>828</v>
      </c>
      <c r="G103" s="26">
        <v>9</v>
      </c>
      <c r="H103" s="26">
        <v>0</v>
      </c>
      <c r="I103" s="26">
        <v>74</v>
      </c>
      <c r="J103" s="26">
        <v>1140</v>
      </c>
      <c r="K103" s="26">
        <v>0</v>
      </c>
      <c r="L103" s="26">
        <v>834</v>
      </c>
      <c r="M103" s="3"/>
    </row>
    <row r="104" spans="1:13" ht="12.75">
      <c r="A104" s="32" t="s">
        <v>9</v>
      </c>
      <c r="B104" s="32" t="s">
        <v>194</v>
      </c>
      <c r="C104" s="32" t="s">
        <v>195</v>
      </c>
      <c r="D104" s="26">
        <v>64</v>
      </c>
      <c r="E104" s="26">
        <v>0</v>
      </c>
      <c r="F104" s="26">
        <v>4</v>
      </c>
      <c r="G104" s="26"/>
      <c r="H104" s="26"/>
      <c r="I104" s="26"/>
      <c r="J104" s="26">
        <v>2</v>
      </c>
      <c r="K104" s="26">
        <v>0</v>
      </c>
      <c r="L104" s="26">
        <v>0</v>
      </c>
      <c r="M104" s="3"/>
    </row>
    <row r="105" spans="1:13" ht="12.75">
      <c r="A105" s="32" t="s">
        <v>9</v>
      </c>
      <c r="B105" s="32" t="s">
        <v>196</v>
      </c>
      <c r="C105" s="32" t="s">
        <v>197</v>
      </c>
      <c r="D105" s="26">
        <v>15140</v>
      </c>
      <c r="E105" s="26">
        <v>9</v>
      </c>
      <c r="F105" s="26">
        <v>4856</v>
      </c>
      <c r="G105" s="26">
        <v>924</v>
      </c>
      <c r="H105" s="26">
        <v>0</v>
      </c>
      <c r="I105" s="26">
        <v>1124</v>
      </c>
      <c r="J105" s="26">
        <v>16235</v>
      </c>
      <c r="K105" s="26">
        <v>0</v>
      </c>
      <c r="L105" s="26">
        <v>5585</v>
      </c>
      <c r="M105" s="3"/>
    </row>
    <row r="106" spans="1:13" ht="12.75">
      <c r="A106" s="32" t="s">
        <v>9</v>
      </c>
      <c r="B106" s="32" t="s">
        <v>198</v>
      </c>
      <c r="C106" s="32" t="s">
        <v>199</v>
      </c>
      <c r="D106" s="26"/>
      <c r="E106" s="26"/>
      <c r="F106" s="26"/>
      <c r="G106" s="26"/>
      <c r="H106" s="26"/>
      <c r="I106" s="26"/>
      <c r="J106" s="26">
        <v>0</v>
      </c>
      <c r="K106" s="26">
        <v>0</v>
      </c>
      <c r="L106" s="26">
        <v>12</v>
      </c>
      <c r="M106" s="3"/>
    </row>
    <row r="107" spans="1:13" ht="12.75">
      <c r="A107" s="32" t="s">
        <v>9</v>
      </c>
      <c r="B107" s="32" t="s">
        <v>200</v>
      </c>
      <c r="C107" s="32" t="s">
        <v>199</v>
      </c>
      <c r="D107" s="26">
        <v>3545</v>
      </c>
      <c r="E107" s="26">
        <v>0</v>
      </c>
      <c r="F107" s="26">
        <v>3489</v>
      </c>
      <c r="G107" s="26">
        <v>38</v>
      </c>
      <c r="H107" s="26">
        <v>0</v>
      </c>
      <c r="I107" s="26">
        <v>627</v>
      </c>
      <c r="J107" s="26">
        <v>3523</v>
      </c>
      <c r="K107" s="26">
        <v>0</v>
      </c>
      <c r="L107" s="26">
        <v>4321</v>
      </c>
      <c r="M107" s="3"/>
    </row>
    <row r="108" spans="1:13" ht="12.75">
      <c r="A108" s="32" t="s">
        <v>9</v>
      </c>
      <c r="B108" s="32" t="s">
        <v>201</v>
      </c>
      <c r="C108" s="32" t="s">
        <v>202</v>
      </c>
      <c r="D108" s="26"/>
      <c r="E108" s="26"/>
      <c r="F108" s="26"/>
      <c r="G108" s="26"/>
      <c r="H108" s="26"/>
      <c r="I108" s="26"/>
      <c r="J108" s="26">
        <v>0</v>
      </c>
      <c r="K108" s="26">
        <v>0</v>
      </c>
      <c r="L108" s="26">
        <v>14</v>
      </c>
      <c r="M108" s="3"/>
    </row>
    <row r="109" spans="1:13" ht="12.75">
      <c r="A109" s="32" t="s">
        <v>9</v>
      </c>
      <c r="B109" s="32" t="s">
        <v>203</v>
      </c>
      <c r="C109" s="32" t="s">
        <v>204</v>
      </c>
      <c r="D109" s="26">
        <v>10521</v>
      </c>
      <c r="E109" s="26">
        <v>0</v>
      </c>
      <c r="F109" s="26">
        <v>7272</v>
      </c>
      <c r="G109" s="26">
        <v>999</v>
      </c>
      <c r="H109" s="26">
        <v>12</v>
      </c>
      <c r="I109" s="26">
        <v>1374</v>
      </c>
      <c r="J109" s="26">
        <v>9705</v>
      </c>
      <c r="K109" s="26">
        <v>0</v>
      </c>
      <c r="L109" s="26">
        <v>7313</v>
      </c>
      <c r="M109" s="3"/>
    </row>
    <row r="110" spans="1:13" ht="12.75">
      <c r="A110" s="32" t="s">
        <v>9</v>
      </c>
      <c r="B110" s="32" t="s">
        <v>205</v>
      </c>
      <c r="C110" s="32" t="s">
        <v>206</v>
      </c>
      <c r="D110" s="26">
        <v>2608</v>
      </c>
      <c r="E110" s="26">
        <v>0</v>
      </c>
      <c r="F110" s="26">
        <v>628</v>
      </c>
      <c r="G110" s="26">
        <v>3</v>
      </c>
      <c r="H110" s="26">
        <v>0</v>
      </c>
      <c r="I110" s="26">
        <v>73</v>
      </c>
      <c r="J110" s="26">
        <v>2987</v>
      </c>
      <c r="K110" s="26">
        <v>0</v>
      </c>
      <c r="L110" s="26">
        <v>577</v>
      </c>
      <c r="M110" s="3"/>
    </row>
    <row r="111" spans="1:13" ht="12.75">
      <c r="A111" s="32" t="s">
        <v>9</v>
      </c>
      <c r="B111" s="32" t="s">
        <v>207</v>
      </c>
      <c r="C111" s="32" t="s">
        <v>208</v>
      </c>
      <c r="D111" s="26">
        <v>2134</v>
      </c>
      <c r="E111" s="26">
        <v>0</v>
      </c>
      <c r="F111" s="26">
        <v>1757</v>
      </c>
      <c r="G111" s="26">
        <v>265</v>
      </c>
      <c r="H111" s="26">
        <v>0</v>
      </c>
      <c r="I111" s="26">
        <v>409</v>
      </c>
      <c r="J111" s="26">
        <v>2288</v>
      </c>
      <c r="K111" s="26">
        <v>0</v>
      </c>
      <c r="L111" s="26">
        <v>1828</v>
      </c>
      <c r="M111" s="3"/>
    </row>
    <row r="112" spans="1:13" ht="12.75">
      <c r="A112" s="32" t="s">
        <v>9</v>
      </c>
      <c r="B112" s="32" t="s">
        <v>209</v>
      </c>
      <c r="C112" s="32" t="s">
        <v>210</v>
      </c>
      <c r="D112" s="26">
        <v>5345</v>
      </c>
      <c r="E112" s="26">
        <v>0</v>
      </c>
      <c r="F112" s="26">
        <v>3288</v>
      </c>
      <c r="G112" s="26">
        <v>338</v>
      </c>
      <c r="H112" s="26">
        <v>0</v>
      </c>
      <c r="I112" s="26">
        <v>849</v>
      </c>
      <c r="J112" s="26">
        <v>5301</v>
      </c>
      <c r="K112" s="26">
        <v>0</v>
      </c>
      <c r="L112" s="26">
        <v>3179</v>
      </c>
      <c r="M112" s="3"/>
    </row>
    <row r="113" spans="1:13" ht="12.75">
      <c r="A113" s="32" t="s">
        <v>9</v>
      </c>
      <c r="B113" s="32" t="s">
        <v>211</v>
      </c>
      <c r="C113" s="32" t="s">
        <v>212</v>
      </c>
      <c r="D113" s="26">
        <v>848</v>
      </c>
      <c r="E113" s="26">
        <v>59</v>
      </c>
      <c r="F113" s="26">
        <v>432</v>
      </c>
      <c r="G113" s="26">
        <v>2</v>
      </c>
      <c r="H113" s="26">
        <v>0</v>
      </c>
      <c r="I113" s="26">
        <v>52</v>
      </c>
      <c r="J113" s="26">
        <v>588</v>
      </c>
      <c r="K113" s="26">
        <v>0</v>
      </c>
      <c r="L113" s="26">
        <v>486</v>
      </c>
      <c r="M113" s="3"/>
    </row>
    <row r="114" spans="1:13" ht="12.75">
      <c r="A114" s="32" t="s">
        <v>9</v>
      </c>
      <c r="B114" s="32" t="s">
        <v>213</v>
      </c>
      <c r="C114" s="32" t="s">
        <v>214</v>
      </c>
      <c r="D114" s="26">
        <v>12464</v>
      </c>
      <c r="E114" s="26">
        <v>0</v>
      </c>
      <c r="F114" s="26">
        <v>2731</v>
      </c>
      <c r="G114" s="26">
        <v>1093</v>
      </c>
      <c r="H114" s="26">
        <v>0</v>
      </c>
      <c r="I114" s="26">
        <v>1428</v>
      </c>
      <c r="J114" s="26">
        <v>11032</v>
      </c>
      <c r="K114" s="26">
        <v>0</v>
      </c>
      <c r="L114" s="26">
        <v>3308</v>
      </c>
      <c r="M114" s="3"/>
    </row>
    <row r="115" spans="1:13" ht="12.75">
      <c r="A115" s="32" t="s">
        <v>9</v>
      </c>
      <c r="B115" s="32" t="s">
        <v>215</v>
      </c>
      <c r="C115" s="32" t="s">
        <v>216</v>
      </c>
      <c r="D115" s="26">
        <v>2774</v>
      </c>
      <c r="E115" s="26">
        <v>0</v>
      </c>
      <c r="F115" s="26">
        <v>857</v>
      </c>
      <c r="G115" s="26">
        <v>162</v>
      </c>
      <c r="H115" s="26">
        <v>0</v>
      </c>
      <c r="I115" s="26">
        <v>99</v>
      </c>
      <c r="J115" s="26">
        <v>2971</v>
      </c>
      <c r="K115" s="26">
        <v>0</v>
      </c>
      <c r="L115" s="26">
        <v>946</v>
      </c>
      <c r="M115" s="3"/>
    </row>
    <row r="116" spans="1:13" ht="12.75">
      <c r="A116" s="32" t="s">
        <v>9</v>
      </c>
      <c r="B116" s="32" t="s">
        <v>217</v>
      </c>
      <c r="C116" s="32" t="s">
        <v>218</v>
      </c>
      <c r="D116" s="26">
        <v>188</v>
      </c>
      <c r="E116" s="26">
        <v>0</v>
      </c>
      <c r="F116" s="26">
        <v>0</v>
      </c>
      <c r="G116" s="26"/>
      <c r="H116" s="26"/>
      <c r="I116" s="26"/>
      <c r="J116" s="26"/>
      <c r="K116" s="26"/>
      <c r="L116" s="26"/>
      <c r="M116" s="3"/>
    </row>
    <row r="117" spans="1:13" ht="12.75">
      <c r="A117" s="32" t="s">
        <v>9</v>
      </c>
      <c r="B117" s="32" t="s">
        <v>219</v>
      </c>
      <c r="C117" s="32" t="s">
        <v>220</v>
      </c>
      <c r="D117" s="26">
        <v>5018</v>
      </c>
      <c r="E117" s="26">
        <v>0</v>
      </c>
      <c r="F117" s="26">
        <v>1819</v>
      </c>
      <c r="G117" s="26">
        <v>141</v>
      </c>
      <c r="H117" s="26">
        <v>0</v>
      </c>
      <c r="I117" s="26">
        <v>95</v>
      </c>
      <c r="J117" s="26">
        <v>5413</v>
      </c>
      <c r="K117" s="26">
        <v>0</v>
      </c>
      <c r="L117" s="26">
        <v>2152</v>
      </c>
      <c r="M117" s="3"/>
    </row>
    <row r="118" spans="1:13" ht="12.75">
      <c r="A118" s="32" t="s">
        <v>9</v>
      </c>
      <c r="B118" s="32" t="s">
        <v>221</v>
      </c>
      <c r="C118" s="32" t="s">
        <v>222</v>
      </c>
      <c r="D118" s="26">
        <v>9412</v>
      </c>
      <c r="E118" s="26">
        <v>2</v>
      </c>
      <c r="F118" s="26">
        <v>1255</v>
      </c>
      <c r="G118" s="26">
        <v>277</v>
      </c>
      <c r="H118" s="26">
        <v>0</v>
      </c>
      <c r="I118" s="26">
        <v>209</v>
      </c>
      <c r="J118" s="26">
        <v>8009</v>
      </c>
      <c r="K118" s="26">
        <v>0</v>
      </c>
      <c r="L118" s="26">
        <v>1219</v>
      </c>
      <c r="M118" s="3"/>
    </row>
    <row r="119" spans="1:13" ht="12.75">
      <c r="A119" s="32" t="s">
        <v>9</v>
      </c>
      <c r="B119" s="32" t="s">
        <v>223</v>
      </c>
      <c r="C119" s="32" t="s">
        <v>224</v>
      </c>
      <c r="D119" s="26">
        <v>1688</v>
      </c>
      <c r="E119" s="26">
        <v>0</v>
      </c>
      <c r="F119" s="26">
        <v>222</v>
      </c>
      <c r="G119" s="26"/>
      <c r="H119" s="26"/>
      <c r="I119" s="26"/>
      <c r="J119" s="26">
        <v>1383</v>
      </c>
      <c r="K119" s="26">
        <v>0</v>
      </c>
      <c r="L119" s="26">
        <v>208</v>
      </c>
      <c r="M119" s="3"/>
    </row>
    <row r="120" spans="1:13" ht="12.75">
      <c r="A120" s="32" t="s">
        <v>9</v>
      </c>
      <c r="B120" s="32" t="s">
        <v>225</v>
      </c>
      <c r="C120" s="32" t="s">
        <v>226</v>
      </c>
      <c r="D120" s="26">
        <v>152</v>
      </c>
      <c r="E120" s="26">
        <v>0</v>
      </c>
      <c r="F120" s="26">
        <v>127</v>
      </c>
      <c r="G120" s="26">
        <v>0</v>
      </c>
      <c r="H120" s="26">
        <v>0</v>
      </c>
      <c r="I120" s="26">
        <v>1</v>
      </c>
      <c r="J120" s="26">
        <v>233</v>
      </c>
      <c r="K120" s="26">
        <v>0</v>
      </c>
      <c r="L120" s="26">
        <v>149</v>
      </c>
      <c r="M120" s="3"/>
    </row>
    <row r="121" spans="1:13" ht="12.75">
      <c r="A121" s="32" t="s">
        <v>9</v>
      </c>
      <c r="B121" s="32" t="s">
        <v>227</v>
      </c>
      <c r="C121" s="32" t="s">
        <v>228</v>
      </c>
      <c r="D121" s="26">
        <v>967</v>
      </c>
      <c r="E121" s="26">
        <v>0</v>
      </c>
      <c r="F121" s="26">
        <v>319</v>
      </c>
      <c r="G121" s="26">
        <v>9</v>
      </c>
      <c r="H121" s="26">
        <v>0</v>
      </c>
      <c r="I121" s="26">
        <v>34</v>
      </c>
      <c r="J121" s="26">
        <v>1145</v>
      </c>
      <c r="K121" s="26">
        <v>0</v>
      </c>
      <c r="L121" s="26">
        <v>352</v>
      </c>
      <c r="M121" s="3"/>
    </row>
    <row r="122" spans="1:13" ht="12.75">
      <c r="A122" s="32" t="s">
        <v>9</v>
      </c>
      <c r="B122" s="32" t="s">
        <v>229</v>
      </c>
      <c r="C122" s="32" t="s">
        <v>230</v>
      </c>
      <c r="D122" s="26">
        <v>8530</v>
      </c>
      <c r="E122" s="26">
        <v>2</v>
      </c>
      <c r="F122" s="26">
        <v>3101</v>
      </c>
      <c r="G122" s="26">
        <v>559</v>
      </c>
      <c r="H122" s="26">
        <v>0</v>
      </c>
      <c r="I122" s="26">
        <v>1047</v>
      </c>
      <c r="J122" s="26">
        <v>10118</v>
      </c>
      <c r="K122" s="26">
        <v>4</v>
      </c>
      <c r="L122" s="26">
        <v>3192</v>
      </c>
      <c r="M122" s="3"/>
    </row>
    <row r="123" spans="1:13" ht="12.75">
      <c r="A123" s="32" t="s">
        <v>9</v>
      </c>
      <c r="B123" s="32" t="s">
        <v>231</v>
      </c>
      <c r="C123" s="32" t="s">
        <v>232</v>
      </c>
      <c r="D123" s="26">
        <v>2126</v>
      </c>
      <c r="E123" s="26">
        <v>0</v>
      </c>
      <c r="F123" s="26">
        <v>524</v>
      </c>
      <c r="G123" s="26">
        <v>212</v>
      </c>
      <c r="H123" s="26">
        <v>0</v>
      </c>
      <c r="I123" s="26">
        <v>22</v>
      </c>
      <c r="J123" s="26">
        <v>2314</v>
      </c>
      <c r="K123" s="26">
        <v>0</v>
      </c>
      <c r="L123" s="26">
        <v>559</v>
      </c>
      <c r="M123" s="3"/>
    </row>
    <row r="124" spans="1:13" ht="12.75">
      <c r="A124" s="32" t="s">
        <v>9</v>
      </c>
      <c r="B124" s="32" t="s">
        <v>233</v>
      </c>
      <c r="C124" s="32" t="s">
        <v>234</v>
      </c>
      <c r="D124" s="26">
        <v>83</v>
      </c>
      <c r="E124" s="26">
        <v>0</v>
      </c>
      <c r="F124" s="26">
        <v>2</v>
      </c>
      <c r="G124" s="26"/>
      <c r="H124" s="26"/>
      <c r="I124" s="26"/>
      <c r="J124" s="26"/>
      <c r="K124" s="26"/>
      <c r="L124" s="26"/>
      <c r="M124" s="3"/>
    </row>
    <row r="125" spans="1:13" ht="12.75">
      <c r="A125" s="32" t="s">
        <v>9</v>
      </c>
      <c r="B125" s="32" t="s">
        <v>235</v>
      </c>
      <c r="C125" s="32" t="s">
        <v>236</v>
      </c>
      <c r="D125" s="26">
        <v>726</v>
      </c>
      <c r="E125" s="26">
        <v>0</v>
      </c>
      <c r="F125" s="26">
        <v>744</v>
      </c>
      <c r="G125" s="26">
        <v>46</v>
      </c>
      <c r="H125" s="26">
        <v>0</v>
      </c>
      <c r="I125" s="26">
        <v>68</v>
      </c>
      <c r="J125" s="26">
        <v>1388</v>
      </c>
      <c r="K125" s="26">
        <v>4</v>
      </c>
      <c r="L125" s="26">
        <v>705</v>
      </c>
      <c r="M125" s="3"/>
    </row>
    <row r="126" spans="1:13" ht="12.75">
      <c r="A126" s="32" t="s">
        <v>9</v>
      </c>
      <c r="B126" s="32" t="s">
        <v>237</v>
      </c>
      <c r="C126" s="32" t="s">
        <v>238</v>
      </c>
      <c r="D126" s="26">
        <v>18</v>
      </c>
      <c r="E126" s="26">
        <v>0</v>
      </c>
      <c r="F126" s="26">
        <v>6</v>
      </c>
      <c r="G126" s="26">
        <v>3</v>
      </c>
      <c r="H126" s="26">
        <v>0</v>
      </c>
      <c r="I126" s="26">
        <v>0</v>
      </c>
      <c r="J126" s="26"/>
      <c r="K126" s="26"/>
      <c r="L126" s="26"/>
      <c r="M126" s="3"/>
    </row>
    <row r="127" spans="1:13" ht="12.75">
      <c r="A127" s="32" t="s">
        <v>9</v>
      </c>
      <c r="B127" s="32" t="s">
        <v>239</v>
      </c>
      <c r="C127" s="32" t="s">
        <v>19</v>
      </c>
      <c r="D127" s="26"/>
      <c r="E127" s="26"/>
      <c r="F127" s="26"/>
      <c r="G127" s="26">
        <v>48</v>
      </c>
      <c r="H127" s="26">
        <v>0</v>
      </c>
      <c r="I127" s="26">
        <v>0</v>
      </c>
      <c r="J127" s="26">
        <v>180</v>
      </c>
      <c r="K127" s="26">
        <v>0</v>
      </c>
      <c r="L127" s="26">
        <v>0</v>
      </c>
      <c r="M127" s="3"/>
    </row>
    <row r="128" spans="1:13" ht="12.75">
      <c r="A128" s="32" t="s">
        <v>9</v>
      </c>
      <c r="B128" s="32" t="s">
        <v>240</v>
      </c>
      <c r="C128" s="32" t="s">
        <v>241</v>
      </c>
      <c r="D128" s="26">
        <v>20</v>
      </c>
      <c r="E128" s="26">
        <v>0</v>
      </c>
      <c r="F128" s="26">
        <v>4</v>
      </c>
      <c r="G128" s="26">
        <v>0</v>
      </c>
      <c r="H128" s="26">
        <v>0</v>
      </c>
      <c r="I128" s="26">
        <v>6</v>
      </c>
      <c r="J128" s="26">
        <v>9</v>
      </c>
      <c r="K128" s="26">
        <v>0</v>
      </c>
      <c r="L128" s="26">
        <v>54</v>
      </c>
      <c r="M128" s="3"/>
    </row>
    <row r="129" spans="1:13" ht="12.75">
      <c r="A129" s="32" t="s">
        <v>9</v>
      </c>
      <c r="B129" s="32" t="s">
        <v>242</v>
      </c>
      <c r="C129" s="32" t="s">
        <v>243</v>
      </c>
      <c r="D129" s="26">
        <v>3636</v>
      </c>
      <c r="E129" s="26">
        <v>0</v>
      </c>
      <c r="F129" s="26">
        <v>275</v>
      </c>
      <c r="G129" s="26">
        <v>101</v>
      </c>
      <c r="H129" s="26">
        <v>0</v>
      </c>
      <c r="I129" s="26">
        <v>40</v>
      </c>
      <c r="J129" s="26">
        <v>3523</v>
      </c>
      <c r="K129" s="26">
        <v>0</v>
      </c>
      <c r="L129" s="26">
        <v>213</v>
      </c>
      <c r="M129" s="3"/>
    </row>
    <row r="130" spans="1:13" ht="12.75">
      <c r="A130" s="32" t="s">
        <v>9</v>
      </c>
      <c r="B130" s="32" t="s">
        <v>244</v>
      </c>
      <c r="C130" s="32" t="s">
        <v>245</v>
      </c>
      <c r="D130" s="26">
        <v>2179</v>
      </c>
      <c r="E130" s="26">
        <v>0</v>
      </c>
      <c r="F130" s="26">
        <v>238</v>
      </c>
      <c r="G130" s="26">
        <v>5</v>
      </c>
      <c r="H130" s="26">
        <v>0</v>
      </c>
      <c r="I130" s="26">
        <v>86</v>
      </c>
      <c r="J130" s="26">
        <v>1619</v>
      </c>
      <c r="K130" s="26">
        <v>0</v>
      </c>
      <c r="L130" s="26">
        <v>222</v>
      </c>
      <c r="M130" s="3"/>
    </row>
    <row r="131" spans="1:13" ht="12.75">
      <c r="A131" s="32" t="s">
        <v>9</v>
      </c>
      <c r="B131" s="32" t="s">
        <v>246</v>
      </c>
      <c r="C131" s="32" t="s">
        <v>247</v>
      </c>
      <c r="D131" s="26">
        <v>862</v>
      </c>
      <c r="E131" s="26">
        <v>12</v>
      </c>
      <c r="F131" s="26">
        <v>296</v>
      </c>
      <c r="G131" s="26">
        <v>163</v>
      </c>
      <c r="H131" s="26">
        <v>14</v>
      </c>
      <c r="I131" s="26">
        <v>52</v>
      </c>
      <c r="J131" s="26">
        <v>857</v>
      </c>
      <c r="K131" s="26">
        <v>0</v>
      </c>
      <c r="L131" s="26">
        <v>312</v>
      </c>
      <c r="M131" s="3"/>
    </row>
    <row r="132" spans="1:13" ht="12.75">
      <c r="A132" s="32" t="s">
        <v>9</v>
      </c>
      <c r="B132" s="32" t="s">
        <v>435</v>
      </c>
      <c r="C132" s="32" t="s">
        <v>436</v>
      </c>
      <c r="D132" s="26"/>
      <c r="E132" s="26"/>
      <c r="F132" s="26"/>
      <c r="G132" s="26"/>
      <c r="H132" s="26"/>
      <c r="I132" s="26"/>
      <c r="J132" s="26">
        <v>20</v>
      </c>
      <c r="K132" s="26">
        <v>0</v>
      </c>
      <c r="L132" s="26">
        <v>0</v>
      </c>
      <c r="M132" s="3"/>
    </row>
    <row r="133" spans="1:13" ht="12.75">
      <c r="A133" s="32" t="s">
        <v>9</v>
      </c>
      <c r="B133" s="32" t="s">
        <v>248</v>
      </c>
      <c r="C133" s="32" t="s">
        <v>23</v>
      </c>
      <c r="D133" s="26">
        <v>120</v>
      </c>
      <c r="E133" s="26">
        <v>8482</v>
      </c>
      <c r="F133" s="26">
        <v>747</v>
      </c>
      <c r="G133" s="26">
        <v>9</v>
      </c>
      <c r="H133" s="26">
        <v>455</v>
      </c>
      <c r="I133" s="26">
        <v>20</v>
      </c>
      <c r="J133" s="26">
        <v>141</v>
      </c>
      <c r="K133" s="26">
        <v>8873</v>
      </c>
      <c r="L133" s="26">
        <v>801</v>
      </c>
      <c r="M133" s="3"/>
    </row>
    <row r="134" spans="1:13" ht="12.75">
      <c r="A134" s="32" t="s">
        <v>9</v>
      </c>
      <c r="B134" s="32" t="s">
        <v>249</v>
      </c>
      <c r="C134" s="32" t="s">
        <v>250</v>
      </c>
      <c r="D134" s="26">
        <v>1010</v>
      </c>
      <c r="E134" s="26">
        <v>0</v>
      </c>
      <c r="F134" s="26">
        <v>9</v>
      </c>
      <c r="G134" s="26">
        <v>89</v>
      </c>
      <c r="H134" s="26">
        <v>0</v>
      </c>
      <c r="I134" s="26">
        <v>0</v>
      </c>
      <c r="J134" s="26">
        <v>184</v>
      </c>
      <c r="K134" s="26">
        <v>0</v>
      </c>
      <c r="L134" s="26">
        <v>0</v>
      </c>
      <c r="M134" s="3"/>
    </row>
    <row r="135" spans="1:13" ht="12.75">
      <c r="A135" s="32" t="s">
        <v>9</v>
      </c>
      <c r="B135" s="32" t="s">
        <v>251</v>
      </c>
      <c r="C135" s="32" t="s">
        <v>252</v>
      </c>
      <c r="D135" s="26">
        <v>2218</v>
      </c>
      <c r="E135" s="26">
        <v>0</v>
      </c>
      <c r="F135" s="26">
        <v>576</v>
      </c>
      <c r="G135" s="26">
        <v>215</v>
      </c>
      <c r="H135" s="26">
        <v>0</v>
      </c>
      <c r="I135" s="26">
        <v>198</v>
      </c>
      <c r="J135" s="26">
        <v>2288</v>
      </c>
      <c r="K135" s="26">
        <v>2</v>
      </c>
      <c r="L135" s="26">
        <v>682</v>
      </c>
      <c r="M135" s="3"/>
    </row>
    <row r="136" spans="1:13" ht="12.75">
      <c r="A136" s="32" t="s">
        <v>9</v>
      </c>
      <c r="B136" s="32" t="s">
        <v>253</v>
      </c>
      <c r="C136" s="32" t="s">
        <v>254</v>
      </c>
      <c r="D136" s="26">
        <v>440</v>
      </c>
      <c r="E136" s="26">
        <v>4</v>
      </c>
      <c r="F136" s="26">
        <v>76</v>
      </c>
      <c r="G136" s="26">
        <v>0</v>
      </c>
      <c r="H136" s="26">
        <v>0</v>
      </c>
      <c r="I136" s="26">
        <v>14</v>
      </c>
      <c r="J136" s="26">
        <v>505</v>
      </c>
      <c r="K136" s="26">
        <v>0</v>
      </c>
      <c r="L136" s="26">
        <v>24</v>
      </c>
      <c r="M136" s="3"/>
    </row>
    <row r="137" spans="1:13" ht="12.75">
      <c r="A137" s="32" t="s">
        <v>9</v>
      </c>
      <c r="B137" s="32" t="s">
        <v>255</v>
      </c>
      <c r="C137" s="32" t="s">
        <v>256</v>
      </c>
      <c r="D137" s="26">
        <v>275</v>
      </c>
      <c r="E137" s="26">
        <v>0</v>
      </c>
      <c r="F137" s="26">
        <v>0</v>
      </c>
      <c r="G137" s="26">
        <v>46</v>
      </c>
      <c r="H137" s="26">
        <v>0</v>
      </c>
      <c r="I137" s="26">
        <v>0</v>
      </c>
      <c r="J137" s="26">
        <v>628</v>
      </c>
      <c r="K137" s="26">
        <v>0</v>
      </c>
      <c r="L137" s="26">
        <v>0</v>
      </c>
      <c r="M137" s="3"/>
    </row>
    <row r="138" spans="1:13" ht="12.75">
      <c r="A138" s="32" t="s">
        <v>9</v>
      </c>
      <c r="B138" s="32" t="s">
        <v>257</v>
      </c>
      <c r="C138" s="32" t="s">
        <v>258</v>
      </c>
      <c r="D138" s="26">
        <v>5148</v>
      </c>
      <c r="E138" s="26">
        <v>0</v>
      </c>
      <c r="F138" s="26">
        <v>696</v>
      </c>
      <c r="G138" s="26">
        <v>367</v>
      </c>
      <c r="H138" s="26">
        <v>0</v>
      </c>
      <c r="I138" s="26">
        <v>44</v>
      </c>
      <c r="J138" s="26">
        <v>6603</v>
      </c>
      <c r="K138" s="26">
        <v>0</v>
      </c>
      <c r="L138" s="26">
        <v>755</v>
      </c>
      <c r="M138" s="3"/>
    </row>
    <row r="139" spans="1:13" ht="12.75">
      <c r="A139" s="32" t="s">
        <v>9</v>
      </c>
      <c r="B139" s="32" t="s">
        <v>259</v>
      </c>
      <c r="C139" s="32" t="s">
        <v>260</v>
      </c>
      <c r="D139" s="26">
        <v>3602</v>
      </c>
      <c r="E139" s="26">
        <v>0</v>
      </c>
      <c r="F139" s="26">
        <v>386</v>
      </c>
      <c r="G139" s="26">
        <v>345</v>
      </c>
      <c r="H139" s="26">
        <v>0</v>
      </c>
      <c r="I139" s="26">
        <v>30</v>
      </c>
      <c r="J139" s="26">
        <v>4521</v>
      </c>
      <c r="K139" s="26">
        <v>5</v>
      </c>
      <c r="L139" s="26">
        <v>627</v>
      </c>
      <c r="M139" s="3"/>
    </row>
    <row r="140" spans="1:13" ht="12.75">
      <c r="A140" s="32" t="s">
        <v>9</v>
      </c>
      <c r="B140" s="32" t="s">
        <v>261</v>
      </c>
      <c r="C140" s="32" t="s">
        <v>262</v>
      </c>
      <c r="D140" s="26">
        <v>2880</v>
      </c>
      <c r="E140" s="26">
        <v>0</v>
      </c>
      <c r="F140" s="26">
        <v>266</v>
      </c>
      <c r="G140" s="26">
        <v>77</v>
      </c>
      <c r="H140" s="26">
        <v>0</v>
      </c>
      <c r="I140" s="26">
        <v>70</v>
      </c>
      <c r="J140" s="26">
        <v>3410</v>
      </c>
      <c r="K140" s="26">
        <v>0</v>
      </c>
      <c r="L140" s="26">
        <v>190</v>
      </c>
      <c r="M140" s="3"/>
    </row>
    <row r="141" spans="1:13" ht="12.75">
      <c r="A141" s="32" t="s">
        <v>9</v>
      </c>
      <c r="B141" s="32" t="s">
        <v>263</v>
      </c>
      <c r="C141" s="32" t="s">
        <v>264</v>
      </c>
      <c r="D141" s="26">
        <v>36</v>
      </c>
      <c r="E141" s="26">
        <v>0</v>
      </c>
      <c r="F141" s="26">
        <v>2</v>
      </c>
      <c r="G141" s="26">
        <v>0</v>
      </c>
      <c r="H141" s="26">
        <v>0</v>
      </c>
      <c r="I141" s="26">
        <v>3</v>
      </c>
      <c r="J141" s="26">
        <v>64</v>
      </c>
      <c r="K141" s="26">
        <v>0</v>
      </c>
      <c r="L141" s="26">
        <v>0</v>
      </c>
      <c r="M141" s="3"/>
    </row>
    <row r="142" spans="1:13" ht="12.75">
      <c r="A142" s="32" t="s">
        <v>9</v>
      </c>
      <c r="B142" s="32" t="s">
        <v>265</v>
      </c>
      <c r="C142" s="32" t="s">
        <v>266</v>
      </c>
      <c r="D142" s="26">
        <v>2356</v>
      </c>
      <c r="E142" s="26">
        <v>0</v>
      </c>
      <c r="F142" s="26">
        <v>451</v>
      </c>
      <c r="G142" s="26">
        <v>171</v>
      </c>
      <c r="H142" s="26">
        <v>0</v>
      </c>
      <c r="I142" s="26">
        <v>94</v>
      </c>
      <c r="J142" s="26">
        <v>2012</v>
      </c>
      <c r="K142" s="26">
        <v>0</v>
      </c>
      <c r="L142" s="26">
        <v>448</v>
      </c>
      <c r="M142" s="3"/>
    </row>
    <row r="143" spans="1:13" ht="12.75">
      <c r="A143" s="32" t="s">
        <v>9</v>
      </c>
      <c r="B143" s="32" t="s">
        <v>267</v>
      </c>
      <c r="C143" s="32" t="s">
        <v>268</v>
      </c>
      <c r="D143" s="26">
        <v>179</v>
      </c>
      <c r="E143" s="26">
        <v>0</v>
      </c>
      <c r="F143" s="26">
        <v>66</v>
      </c>
      <c r="G143" s="26">
        <v>0</v>
      </c>
      <c r="H143" s="26">
        <v>0</v>
      </c>
      <c r="I143" s="26">
        <v>16</v>
      </c>
      <c r="J143" s="26">
        <v>147</v>
      </c>
      <c r="K143" s="26">
        <v>0</v>
      </c>
      <c r="L143" s="26">
        <v>118</v>
      </c>
      <c r="M143" s="3"/>
    </row>
    <row r="144" spans="1:13" ht="12.75">
      <c r="A144" s="32" t="s">
        <v>9</v>
      </c>
      <c r="B144" s="32" t="s">
        <v>269</v>
      </c>
      <c r="C144" s="32" t="s">
        <v>270</v>
      </c>
      <c r="D144" s="26">
        <v>3461</v>
      </c>
      <c r="E144" s="26">
        <v>0</v>
      </c>
      <c r="F144" s="26">
        <v>332</v>
      </c>
      <c r="G144" s="26">
        <v>22</v>
      </c>
      <c r="H144" s="26">
        <v>0</v>
      </c>
      <c r="I144" s="26">
        <v>77</v>
      </c>
      <c r="J144" s="26">
        <v>2610</v>
      </c>
      <c r="K144" s="26">
        <v>0</v>
      </c>
      <c r="L144" s="26">
        <v>540</v>
      </c>
      <c r="M144" s="3"/>
    </row>
    <row r="145" spans="1:13" ht="12.75">
      <c r="A145" s="32" t="s">
        <v>9</v>
      </c>
      <c r="B145" s="32" t="s">
        <v>271</v>
      </c>
      <c r="C145" s="32" t="s">
        <v>272</v>
      </c>
      <c r="D145" s="26">
        <v>237</v>
      </c>
      <c r="E145" s="26">
        <v>0</v>
      </c>
      <c r="F145" s="26">
        <v>0</v>
      </c>
      <c r="G145" s="26">
        <v>12</v>
      </c>
      <c r="H145" s="26">
        <v>0</v>
      </c>
      <c r="I145" s="26">
        <v>0</v>
      </c>
      <c r="J145" s="26">
        <v>87</v>
      </c>
      <c r="K145" s="26">
        <v>0</v>
      </c>
      <c r="L145" s="26">
        <v>0</v>
      </c>
      <c r="M145" s="3"/>
    </row>
    <row r="146" spans="1:13" ht="12.75">
      <c r="A146" s="32" t="s">
        <v>9</v>
      </c>
      <c r="B146" s="32" t="s">
        <v>437</v>
      </c>
      <c r="C146" s="32" t="s">
        <v>438</v>
      </c>
      <c r="D146" s="26"/>
      <c r="E146" s="26"/>
      <c r="F146" s="26"/>
      <c r="G146" s="26"/>
      <c r="H146" s="26"/>
      <c r="I146" s="26"/>
      <c r="J146" s="26">
        <v>6</v>
      </c>
      <c r="K146" s="26">
        <v>0</v>
      </c>
      <c r="L146" s="26">
        <v>0</v>
      </c>
      <c r="M146" s="3"/>
    </row>
    <row r="147" spans="1:13" ht="12.75">
      <c r="A147" s="32" t="s">
        <v>9</v>
      </c>
      <c r="B147" s="32" t="s">
        <v>439</v>
      </c>
      <c r="C147" s="32" t="s">
        <v>440</v>
      </c>
      <c r="D147" s="26"/>
      <c r="E147" s="26"/>
      <c r="F147" s="26"/>
      <c r="G147" s="26"/>
      <c r="H147" s="26"/>
      <c r="I147" s="26"/>
      <c r="J147" s="26">
        <v>196</v>
      </c>
      <c r="K147" s="26">
        <v>0</v>
      </c>
      <c r="L147" s="26">
        <v>0</v>
      </c>
      <c r="M147" s="3"/>
    </row>
    <row r="148" spans="1:13" ht="12.75">
      <c r="A148" s="32" t="s">
        <v>9</v>
      </c>
      <c r="B148" s="32" t="s">
        <v>273</v>
      </c>
      <c r="C148" s="32" t="s">
        <v>274</v>
      </c>
      <c r="D148" s="26">
        <v>4150</v>
      </c>
      <c r="E148" s="26">
        <v>6</v>
      </c>
      <c r="F148" s="26">
        <v>183</v>
      </c>
      <c r="G148" s="26">
        <v>459</v>
      </c>
      <c r="H148" s="26">
        <v>0</v>
      </c>
      <c r="I148" s="26">
        <v>4</v>
      </c>
      <c r="J148" s="26">
        <v>4009</v>
      </c>
      <c r="K148" s="26">
        <v>0</v>
      </c>
      <c r="L148" s="26">
        <v>181</v>
      </c>
      <c r="M148" s="3"/>
    </row>
    <row r="149" spans="1:13" ht="12.75">
      <c r="A149" s="32" t="s">
        <v>9</v>
      </c>
      <c r="B149" s="32" t="s">
        <v>275</v>
      </c>
      <c r="C149" s="32" t="s">
        <v>276</v>
      </c>
      <c r="D149" s="26">
        <v>1012</v>
      </c>
      <c r="E149" s="26">
        <v>0</v>
      </c>
      <c r="F149" s="26">
        <v>126</v>
      </c>
      <c r="G149" s="26">
        <v>4</v>
      </c>
      <c r="H149" s="26">
        <v>0</v>
      </c>
      <c r="I149" s="26">
        <v>0</v>
      </c>
      <c r="J149" s="26">
        <v>1387</v>
      </c>
      <c r="K149" s="26">
        <v>0</v>
      </c>
      <c r="L149" s="26">
        <v>238</v>
      </c>
      <c r="M149" s="3"/>
    </row>
    <row r="150" spans="1:13" ht="12.75">
      <c r="A150" s="32" t="s">
        <v>9</v>
      </c>
      <c r="B150" s="32" t="s">
        <v>277</v>
      </c>
      <c r="C150" s="32" t="s">
        <v>278</v>
      </c>
      <c r="D150" s="26">
        <v>26819</v>
      </c>
      <c r="E150" s="26">
        <v>0</v>
      </c>
      <c r="F150" s="26">
        <v>1065</v>
      </c>
      <c r="G150" s="26">
        <v>1431</v>
      </c>
      <c r="H150" s="26">
        <v>0</v>
      </c>
      <c r="I150" s="26">
        <v>160</v>
      </c>
      <c r="J150" s="26">
        <v>26609</v>
      </c>
      <c r="K150" s="26">
        <v>16</v>
      </c>
      <c r="L150" s="26">
        <v>1160</v>
      </c>
      <c r="M150" s="3"/>
    </row>
    <row r="151" spans="1:13" ht="12.75">
      <c r="A151" s="32" t="s">
        <v>9</v>
      </c>
      <c r="B151" s="32" t="s">
        <v>279</v>
      </c>
      <c r="C151" s="32" t="s">
        <v>280</v>
      </c>
      <c r="D151" s="26">
        <v>228</v>
      </c>
      <c r="E151" s="26">
        <v>0</v>
      </c>
      <c r="F151" s="26">
        <v>1584</v>
      </c>
      <c r="G151" s="26">
        <v>4</v>
      </c>
      <c r="H151" s="26">
        <v>0</v>
      </c>
      <c r="I151" s="26">
        <v>312</v>
      </c>
      <c r="J151" s="26">
        <v>259</v>
      </c>
      <c r="K151" s="26">
        <v>0</v>
      </c>
      <c r="L151" s="26">
        <v>1921</v>
      </c>
      <c r="M151" s="3"/>
    </row>
    <row r="152" spans="1:13" ht="12.75">
      <c r="A152" s="32" t="s">
        <v>9</v>
      </c>
      <c r="B152" s="32" t="s">
        <v>281</v>
      </c>
      <c r="C152" s="32" t="s">
        <v>282</v>
      </c>
      <c r="D152" s="26">
        <v>4020</v>
      </c>
      <c r="E152" s="26">
        <v>0</v>
      </c>
      <c r="F152" s="26">
        <v>346</v>
      </c>
      <c r="G152" s="26">
        <v>18</v>
      </c>
      <c r="H152" s="26">
        <v>0</v>
      </c>
      <c r="I152" s="26">
        <v>42</v>
      </c>
      <c r="J152" s="26">
        <v>3763</v>
      </c>
      <c r="K152" s="26">
        <v>0</v>
      </c>
      <c r="L152" s="26">
        <v>283</v>
      </c>
      <c r="M152" s="3"/>
    </row>
    <row r="153" spans="1:13" ht="12.75">
      <c r="A153" s="32" t="s">
        <v>9</v>
      </c>
      <c r="B153" s="32" t="s">
        <v>283</v>
      </c>
      <c r="C153" s="32" t="s">
        <v>284</v>
      </c>
      <c r="D153" s="26">
        <v>1904</v>
      </c>
      <c r="E153" s="26">
        <v>0</v>
      </c>
      <c r="F153" s="26">
        <v>419</v>
      </c>
      <c r="G153" s="26">
        <v>71</v>
      </c>
      <c r="H153" s="26">
        <v>0</v>
      </c>
      <c r="I153" s="26">
        <v>113</v>
      </c>
      <c r="J153" s="26">
        <v>2002</v>
      </c>
      <c r="K153" s="26">
        <v>0</v>
      </c>
      <c r="L153" s="26">
        <v>425</v>
      </c>
      <c r="M153" s="3"/>
    </row>
    <row r="154" spans="1:13" ht="12.75">
      <c r="A154" s="32" t="s">
        <v>9</v>
      </c>
      <c r="B154" s="32" t="s">
        <v>285</v>
      </c>
      <c r="C154" s="32" t="s">
        <v>286</v>
      </c>
      <c r="D154" s="26">
        <v>3714</v>
      </c>
      <c r="E154" s="26">
        <v>0</v>
      </c>
      <c r="F154" s="26">
        <v>542</v>
      </c>
      <c r="G154" s="26">
        <v>230</v>
      </c>
      <c r="H154" s="26">
        <v>0</v>
      </c>
      <c r="I154" s="26">
        <v>56</v>
      </c>
      <c r="J154" s="26">
        <v>3697</v>
      </c>
      <c r="K154" s="26">
        <v>0</v>
      </c>
      <c r="L154" s="26">
        <v>496</v>
      </c>
      <c r="M154" s="3"/>
    </row>
    <row r="155" spans="1:13" ht="12.75">
      <c r="A155" s="32" t="s">
        <v>9</v>
      </c>
      <c r="B155" s="32" t="s">
        <v>287</v>
      </c>
      <c r="C155" s="32" t="s">
        <v>288</v>
      </c>
      <c r="D155" s="26">
        <v>3821</v>
      </c>
      <c r="E155" s="26">
        <v>0</v>
      </c>
      <c r="F155" s="26">
        <v>417</v>
      </c>
      <c r="G155" s="26">
        <v>186</v>
      </c>
      <c r="H155" s="26">
        <v>0</v>
      </c>
      <c r="I155" s="26">
        <v>24</v>
      </c>
      <c r="J155" s="26">
        <v>4143</v>
      </c>
      <c r="K155" s="26">
        <v>0</v>
      </c>
      <c r="L155" s="26">
        <v>465</v>
      </c>
      <c r="M155" s="3"/>
    </row>
    <row r="156" spans="1:13" ht="12.75">
      <c r="A156" s="32" t="s">
        <v>9</v>
      </c>
      <c r="B156" s="32" t="s">
        <v>289</v>
      </c>
      <c r="C156" s="32" t="s">
        <v>290</v>
      </c>
      <c r="D156" s="26">
        <v>4611</v>
      </c>
      <c r="E156" s="26">
        <v>0</v>
      </c>
      <c r="F156" s="26">
        <v>347</v>
      </c>
      <c r="G156" s="26">
        <v>312</v>
      </c>
      <c r="H156" s="26">
        <v>0</v>
      </c>
      <c r="I156" s="26">
        <v>56</v>
      </c>
      <c r="J156" s="26">
        <v>5439</v>
      </c>
      <c r="K156" s="26">
        <v>0</v>
      </c>
      <c r="L156" s="26">
        <v>370</v>
      </c>
      <c r="M156" s="3"/>
    </row>
    <row r="157" spans="1:13" ht="12.75">
      <c r="A157" s="32" t="s">
        <v>9</v>
      </c>
      <c r="B157" s="32" t="s">
        <v>291</v>
      </c>
      <c r="C157" s="32" t="s">
        <v>292</v>
      </c>
      <c r="D157" s="26">
        <v>144</v>
      </c>
      <c r="E157" s="26">
        <v>0</v>
      </c>
      <c r="F157" s="26">
        <v>0</v>
      </c>
      <c r="G157" s="26">
        <v>6</v>
      </c>
      <c r="H157" s="26">
        <v>0</v>
      </c>
      <c r="I157" s="26">
        <v>0</v>
      </c>
      <c r="J157" s="26">
        <v>76</v>
      </c>
      <c r="K157" s="26">
        <v>0</v>
      </c>
      <c r="L157" s="26">
        <v>0</v>
      </c>
      <c r="M157" s="3"/>
    </row>
    <row r="158" spans="1:13" ht="12.75">
      <c r="A158" s="32" t="s">
        <v>9</v>
      </c>
      <c r="B158" s="32" t="s">
        <v>293</v>
      </c>
      <c r="C158" s="32" t="s">
        <v>294</v>
      </c>
      <c r="D158" s="26">
        <v>391</v>
      </c>
      <c r="E158" s="26">
        <v>0</v>
      </c>
      <c r="F158" s="26">
        <v>10</v>
      </c>
      <c r="G158" s="26"/>
      <c r="H158" s="26"/>
      <c r="I158" s="26"/>
      <c r="J158" s="26">
        <v>423</v>
      </c>
      <c r="K158" s="26">
        <v>0</v>
      </c>
      <c r="L158" s="26">
        <v>21</v>
      </c>
      <c r="M158" s="3"/>
    </row>
    <row r="159" spans="1:13" ht="12.75">
      <c r="A159" s="32" t="s">
        <v>9</v>
      </c>
      <c r="B159" s="32" t="s">
        <v>295</v>
      </c>
      <c r="C159" s="32" t="s">
        <v>296</v>
      </c>
      <c r="D159" s="26">
        <v>2724</v>
      </c>
      <c r="E159" s="26">
        <v>0</v>
      </c>
      <c r="F159" s="26">
        <v>441</v>
      </c>
      <c r="G159" s="26">
        <v>156</v>
      </c>
      <c r="H159" s="26">
        <v>0</v>
      </c>
      <c r="I159" s="26">
        <v>155</v>
      </c>
      <c r="J159" s="26">
        <v>2363</v>
      </c>
      <c r="K159" s="26">
        <v>0</v>
      </c>
      <c r="L159" s="26">
        <v>496</v>
      </c>
      <c r="M159" s="3"/>
    </row>
    <row r="160" spans="1:13" ht="12.75">
      <c r="A160" s="32" t="s">
        <v>9</v>
      </c>
      <c r="B160" s="32" t="s">
        <v>297</v>
      </c>
      <c r="C160" s="32" t="s">
        <v>298</v>
      </c>
      <c r="D160" s="26">
        <v>13767</v>
      </c>
      <c r="E160" s="26">
        <v>0</v>
      </c>
      <c r="F160" s="26">
        <v>1303</v>
      </c>
      <c r="G160" s="26">
        <v>939</v>
      </c>
      <c r="H160" s="26">
        <v>0</v>
      </c>
      <c r="I160" s="26">
        <v>259</v>
      </c>
      <c r="J160" s="26">
        <v>13106</v>
      </c>
      <c r="K160" s="26">
        <v>0</v>
      </c>
      <c r="L160" s="26">
        <v>1141</v>
      </c>
      <c r="M160" s="3"/>
    </row>
    <row r="161" spans="1:13" ht="12.75">
      <c r="A161" s="32" t="s">
        <v>9</v>
      </c>
      <c r="B161" s="32" t="s">
        <v>299</v>
      </c>
      <c r="C161" s="32" t="s">
        <v>300</v>
      </c>
      <c r="D161" s="26">
        <v>1812</v>
      </c>
      <c r="E161" s="26">
        <v>5</v>
      </c>
      <c r="F161" s="26">
        <v>672</v>
      </c>
      <c r="G161" s="26">
        <v>77</v>
      </c>
      <c r="H161" s="26">
        <v>0</v>
      </c>
      <c r="I161" s="26">
        <v>76</v>
      </c>
      <c r="J161" s="26">
        <v>2490</v>
      </c>
      <c r="K161" s="26">
        <v>8</v>
      </c>
      <c r="L161" s="26">
        <v>933</v>
      </c>
      <c r="M161" s="3"/>
    </row>
    <row r="162" spans="1:13" ht="12.75">
      <c r="A162" s="32" t="s">
        <v>9</v>
      </c>
      <c r="B162" s="32" t="s">
        <v>301</v>
      </c>
      <c r="C162" s="32" t="s">
        <v>302</v>
      </c>
      <c r="D162" s="26">
        <v>1313</v>
      </c>
      <c r="E162" s="26">
        <v>0</v>
      </c>
      <c r="F162" s="26">
        <v>80</v>
      </c>
      <c r="G162" s="26">
        <v>43</v>
      </c>
      <c r="H162" s="26">
        <v>0</v>
      </c>
      <c r="I162" s="26">
        <v>31</v>
      </c>
      <c r="J162" s="26">
        <v>1266</v>
      </c>
      <c r="K162" s="26">
        <v>0</v>
      </c>
      <c r="L162" s="26">
        <v>131</v>
      </c>
      <c r="M162" s="3"/>
    </row>
    <row r="163" spans="1:13" ht="12.75">
      <c r="A163" s="32" t="s">
        <v>9</v>
      </c>
      <c r="B163" s="32" t="s">
        <v>303</v>
      </c>
      <c r="C163" s="32" t="s">
        <v>304</v>
      </c>
      <c r="D163" s="26">
        <v>23050</v>
      </c>
      <c r="E163" s="26">
        <v>0</v>
      </c>
      <c r="F163" s="26">
        <v>2658</v>
      </c>
      <c r="G163" s="26">
        <v>1585</v>
      </c>
      <c r="H163" s="26">
        <v>0</v>
      </c>
      <c r="I163" s="26">
        <v>575</v>
      </c>
      <c r="J163" s="26">
        <v>30775</v>
      </c>
      <c r="K163" s="26">
        <v>3</v>
      </c>
      <c r="L163" s="26">
        <v>2802</v>
      </c>
      <c r="M163" s="3"/>
    </row>
    <row r="164" spans="1:13" ht="12.75">
      <c r="A164" s="32" t="s">
        <v>9</v>
      </c>
      <c r="B164" s="32" t="s">
        <v>305</v>
      </c>
      <c r="C164" s="32" t="s">
        <v>306</v>
      </c>
      <c r="D164" s="26">
        <v>3567</v>
      </c>
      <c r="E164" s="26">
        <v>0</v>
      </c>
      <c r="F164" s="26">
        <v>814</v>
      </c>
      <c r="G164" s="26">
        <v>152</v>
      </c>
      <c r="H164" s="26">
        <v>0</v>
      </c>
      <c r="I164" s="26">
        <v>237</v>
      </c>
      <c r="J164" s="26">
        <v>3131</v>
      </c>
      <c r="K164" s="26">
        <v>0</v>
      </c>
      <c r="L164" s="26">
        <v>867</v>
      </c>
      <c r="M164" s="3"/>
    </row>
    <row r="165" spans="1:13" ht="12.75">
      <c r="A165" s="32" t="s">
        <v>9</v>
      </c>
      <c r="B165" s="32" t="s">
        <v>307</v>
      </c>
      <c r="C165" s="32" t="s">
        <v>308</v>
      </c>
      <c r="D165" s="26">
        <v>5738</v>
      </c>
      <c r="E165" s="26">
        <v>3</v>
      </c>
      <c r="F165" s="26">
        <v>481</v>
      </c>
      <c r="G165" s="26">
        <v>348</v>
      </c>
      <c r="H165" s="26">
        <v>5</v>
      </c>
      <c r="I165" s="26">
        <v>40</v>
      </c>
      <c r="J165" s="26">
        <v>5778</v>
      </c>
      <c r="K165" s="26">
        <v>8</v>
      </c>
      <c r="L165" s="26">
        <v>502</v>
      </c>
      <c r="M165" s="3"/>
    </row>
    <row r="166" spans="1:13" ht="12.75">
      <c r="A166" s="32" t="s">
        <v>9</v>
      </c>
      <c r="B166" s="32" t="s">
        <v>309</v>
      </c>
      <c r="C166" s="32" t="s">
        <v>310</v>
      </c>
      <c r="D166" s="26">
        <v>20</v>
      </c>
      <c r="E166" s="26">
        <v>0</v>
      </c>
      <c r="F166" s="26">
        <v>40</v>
      </c>
      <c r="G166" s="26"/>
      <c r="H166" s="26"/>
      <c r="I166" s="26"/>
      <c r="J166" s="26">
        <v>0</v>
      </c>
      <c r="K166" s="26">
        <v>0</v>
      </c>
      <c r="L166" s="26">
        <v>16</v>
      </c>
      <c r="M166" s="3"/>
    </row>
    <row r="167" spans="1:13" ht="12.75">
      <c r="A167" s="32" t="s">
        <v>9</v>
      </c>
      <c r="B167" s="32" t="s">
        <v>311</v>
      </c>
      <c r="C167" s="32" t="s">
        <v>312</v>
      </c>
      <c r="D167" s="26">
        <v>3074</v>
      </c>
      <c r="E167" s="26">
        <v>4</v>
      </c>
      <c r="F167" s="26">
        <v>715</v>
      </c>
      <c r="G167" s="26">
        <v>264</v>
      </c>
      <c r="H167" s="26">
        <v>0</v>
      </c>
      <c r="I167" s="26">
        <v>243</v>
      </c>
      <c r="J167" s="26">
        <v>3550</v>
      </c>
      <c r="K167" s="26">
        <v>0</v>
      </c>
      <c r="L167" s="26">
        <v>551</v>
      </c>
      <c r="M167" s="3"/>
    </row>
    <row r="168" spans="1:13" ht="12.75">
      <c r="A168" s="32" t="s">
        <v>9</v>
      </c>
      <c r="B168" s="32" t="s">
        <v>313</v>
      </c>
      <c r="C168" s="32" t="s">
        <v>314</v>
      </c>
      <c r="D168" s="26">
        <v>16</v>
      </c>
      <c r="E168" s="26">
        <v>0</v>
      </c>
      <c r="F168" s="26">
        <v>27</v>
      </c>
      <c r="G168" s="26">
        <v>111</v>
      </c>
      <c r="H168" s="26">
        <v>0</v>
      </c>
      <c r="I168" s="26">
        <v>47</v>
      </c>
      <c r="J168" s="26">
        <v>12</v>
      </c>
      <c r="K168" s="26">
        <v>0</v>
      </c>
      <c r="L168" s="26">
        <v>30</v>
      </c>
      <c r="M168" s="3"/>
    </row>
    <row r="169" spans="1:13" ht="12.75">
      <c r="A169" s="32" t="s">
        <v>9</v>
      </c>
      <c r="B169" s="32" t="s">
        <v>315</v>
      </c>
      <c r="C169" s="32" t="s">
        <v>316</v>
      </c>
      <c r="D169" s="26">
        <v>6952</v>
      </c>
      <c r="E169" s="26">
        <v>0</v>
      </c>
      <c r="F169" s="26">
        <v>614</v>
      </c>
      <c r="G169" s="26">
        <v>608</v>
      </c>
      <c r="H169" s="26">
        <v>0</v>
      </c>
      <c r="I169" s="26">
        <v>83</v>
      </c>
      <c r="J169" s="26">
        <v>7106</v>
      </c>
      <c r="K169" s="26">
        <v>0</v>
      </c>
      <c r="L169" s="26">
        <v>444</v>
      </c>
      <c r="M169" s="3"/>
    </row>
    <row r="170" spans="1:13" ht="12.75">
      <c r="A170" s="32" t="s">
        <v>9</v>
      </c>
      <c r="B170" s="32" t="s">
        <v>317</v>
      </c>
      <c r="C170" s="32" t="s">
        <v>318</v>
      </c>
      <c r="D170" s="26">
        <v>48</v>
      </c>
      <c r="E170" s="26">
        <v>0</v>
      </c>
      <c r="F170" s="26">
        <v>12</v>
      </c>
      <c r="G170" s="26">
        <v>15</v>
      </c>
      <c r="H170" s="26">
        <v>0</v>
      </c>
      <c r="I170" s="26">
        <v>0</v>
      </c>
      <c r="J170" s="26"/>
      <c r="K170" s="26"/>
      <c r="L170" s="26"/>
      <c r="M170" s="3"/>
    </row>
    <row r="171" spans="1:13" ht="12.75">
      <c r="A171" s="32" t="s">
        <v>9</v>
      </c>
      <c r="B171" s="32" t="s">
        <v>319</v>
      </c>
      <c r="C171" s="32" t="s">
        <v>320</v>
      </c>
      <c r="D171" s="26">
        <v>17335</v>
      </c>
      <c r="E171" s="26">
        <v>3</v>
      </c>
      <c r="F171" s="26">
        <v>2788</v>
      </c>
      <c r="G171" s="26">
        <v>1619</v>
      </c>
      <c r="H171" s="26">
        <v>14</v>
      </c>
      <c r="I171" s="26">
        <v>287</v>
      </c>
      <c r="J171" s="26">
        <v>19568</v>
      </c>
      <c r="K171" s="26">
        <v>362</v>
      </c>
      <c r="L171" s="26">
        <v>3382</v>
      </c>
      <c r="M171" s="3"/>
    </row>
    <row r="172" spans="1:13" ht="12.75">
      <c r="A172" s="32" t="s">
        <v>9</v>
      </c>
      <c r="B172" s="32" t="s">
        <v>321</v>
      </c>
      <c r="C172" s="32" t="s">
        <v>322</v>
      </c>
      <c r="D172" s="26">
        <v>2202</v>
      </c>
      <c r="E172" s="26">
        <v>0</v>
      </c>
      <c r="F172" s="26">
        <v>21</v>
      </c>
      <c r="G172" s="26">
        <v>108</v>
      </c>
      <c r="H172" s="26">
        <v>0</v>
      </c>
      <c r="I172" s="26">
        <v>0</v>
      </c>
      <c r="J172" s="26">
        <v>3600</v>
      </c>
      <c r="K172" s="26">
        <v>0</v>
      </c>
      <c r="L172" s="26">
        <v>17</v>
      </c>
      <c r="M172" s="3"/>
    </row>
    <row r="173" spans="1:13" ht="12.75">
      <c r="A173" s="32" t="s">
        <v>9</v>
      </c>
      <c r="B173" s="32" t="s">
        <v>323</v>
      </c>
      <c r="C173" s="32" t="s">
        <v>324</v>
      </c>
      <c r="D173" s="26">
        <v>1118</v>
      </c>
      <c r="E173" s="26">
        <v>3</v>
      </c>
      <c r="F173" s="26">
        <v>164</v>
      </c>
      <c r="G173" s="26">
        <v>12</v>
      </c>
      <c r="H173" s="26">
        <v>0</v>
      </c>
      <c r="I173" s="26">
        <v>18</v>
      </c>
      <c r="J173" s="26">
        <v>2341</v>
      </c>
      <c r="K173" s="26">
        <v>3</v>
      </c>
      <c r="L173" s="26">
        <v>150</v>
      </c>
      <c r="M173" s="3"/>
    </row>
    <row r="174" spans="1:13" ht="12.75">
      <c r="A174" s="32" t="s">
        <v>9</v>
      </c>
      <c r="B174" s="32" t="s">
        <v>325</v>
      </c>
      <c r="C174" s="32" t="s">
        <v>326</v>
      </c>
      <c r="D174" s="26">
        <v>5357</v>
      </c>
      <c r="E174" s="26">
        <v>3</v>
      </c>
      <c r="F174" s="26">
        <v>677</v>
      </c>
      <c r="G174" s="26">
        <v>163</v>
      </c>
      <c r="H174" s="26">
        <v>0</v>
      </c>
      <c r="I174" s="26">
        <v>35</v>
      </c>
      <c r="J174" s="26">
        <v>5237</v>
      </c>
      <c r="K174" s="26">
        <v>0</v>
      </c>
      <c r="L174" s="26">
        <v>680</v>
      </c>
      <c r="M174" s="3"/>
    </row>
    <row r="175" spans="1:13" ht="12.75">
      <c r="A175" s="32" t="s">
        <v>9</v>
      </c>
      <c r="B175" s="32" t="s">
        <v>329</v>
      </c>
      <c r="C175" s="32" t="s">
        <v>330</v>
      </c>
      <c r="D175" s="26">
        <v>10678</v>
      </c>
      <c r="E175" s="26">
        <v>0</v>
      </c>
      <c r="F175" s="26">
        <v>829</v>
      </c>
      <c r="G175" s="26">
        <v>620</v>
      </c>
      <c r="H175" s="26">
        <v>0</v>
      </c>
      <c r="I175" s="26">
        <v>107</v>
      </c>
      <c r="J175" s="26">
        <v>12720</v>
      </c>
      <c r="K175" s="26">
        <v>3</v>
      </c>
      <c r="L175" s="26">
        <v>592</v>
      </c>
      <c r="M175" s="3"/>
    </row>
    <row r="176" spans="1:13" ht="12.75">
      <c r="A176" s="32" t="s">
        <v>9</v>
      </c>
      <c r="B176" s="32" t="s">
        <v>331</v>
      </c>
      <c r="C176" s="32" t="s">
        <v>332</v>
      </c>
      <c r="D176" s="26">
        <v>11495</v>
      </c>
      <c r="E176" s="26">
        <v>0</v>
      </c>
      <c r="F176" s="26">
        <v>462</v>
      </c>
      <c r="G176" s="26">
        <v>629</v>
      </c>
      <c r="H176" s="26">
        <v>0</v>
      </c>
      <c r="I176" s="26">
        <v>178</v>
      </c>
      <c r="J176" s="26">
        <v>11861</v>
      </c>
      <c r="K176" s="26">
        <v>0</v>
      </c>
      <c r="L176" s="26">
        <v>513</v>
      </c>
      <c r="M176" s="3"/>
    </row>
    <row r="177" spans="1:13" ht="12.75">
      <c r="A177" s="32" t="s">
        <v>9</v>
      </c>
      <c r="B177" s="32" t="s">
        <v>333</v>
      </c>
      <c r="C177" s="32" t="s">
        <v>334</v>
      </c>
      <c r="D177" s="26">
        <v>314</v>
      </c>
      <c r="E177" s="26">
        <v>0</v>
      </c>
      <c r="F177" s="26">
        <v>74</v>
      </c>
      <c r="G177" s="26"/>
      <c r="H177" s="26"/>
      <c r="I177" s="26"/>
      <c r="J177" s="26">
        <v>650</v>
      </c>
      <c r="K177" s="26">
        <v>0</v>
      </c>
      <c r="L177" s="26">
        <v>68</v>
      </c>
      <c r="M177" s="3"/>
    </row>
    <row r="178" spans="1:13" ht="12.75">
      <c r="A178" s="32" t="s">
        <v>9</v>
      </c>
      <c r="B178" s="32" t="s">
        <v>335</v>
      </c>
      <c r="C178" s="32" t="s">
        <v>336</v>
      </c>
      <c r="D178" s="26">
        <v>3292</v>
      </c>
      <c r="E178" s="26">
        <v>0</v>
      </c>
      <c r="F178" s="26">
        <v>449</v>
      </c>
      <c r="G178" s="26">
        <v>282</v>
      </c>
      <c r="H178" s="26">
        <v>0</v>
      </c>
      <c r="I178" s="26">
        <v>72</v>
      </c>
      <c r="J178" s="26">
        <v>3335</v>
      </c>
      <c r="K178" s="26">
        <v>12</v>
      </c>
      <c r="L178" s="26">
        <v>468</v>
      </c>
      <c r="M178" s="3"/>
    </row>
    <row r="179" spans="1:13" ht="12.75">
      <c r="A179" s="32" t="s">
        <v>9</v>
      </c>
      <c r="B179" s="32" t="s">
        <v>337</v>
      </c>
      <c r="C179" s="32" t="s">
        <v>338</v>
      </c>
      <c r="D179" s="26">
        <v>0</v>
      </c>
      <c r="E179" s="26">
        <v>0</v>
      </c>
      <c r="F179" s="26">
        <v>119</v>
      </c>
      <c r="G179" s="26">
        <v>167</v>
      </c>
      <c r="H179" s="26">
        <v>0</v>
      </c>
      <c r="I179" s="26">
        <v>70</v>
      </c>
      <c r="J179" s="26">
        <v>14</v>
      </c>
      <c r="K179" s="26">
        <v>0</v>
      </c>
      <c r="L179" s="26">
        <v>96</v>
      </c>
      <c r="M179" s="3"/>
    </row>
    <row r="180" spans="1:13" ht="12.75">
      <c r="A180" s="32" t="s">
        <v>9</v>
      </c>
      <c r="B180" s="32" t="s">
        <v>339</v>
      </c>
      <c r="C180" s="32" t="s">
        <v>340</v>
      </c>
      <c r="D180" s="26">
        <v>1752</v>
      </c>
      <c r="E180" s="26">
        <v>16</v>
      </c>
      <c r="F180" s="26">
        <v>1444</v>
      </c>
      <c r="G180" s="26">
        <v>231</v>
      </c>
      <c r="H180" s="26">
        <v>16</v>
      </c>
      <c r="I180" s="26">
        <v>555</v>
      </c>
      <c r="J180" s="26">
        <v>1695</v>
      </c>
      <c r="K180" s="26">
        <v>1</v>
      </c>
      <c r="L180" s="26">
        <v>1483</v>
      </c>
      <c r="M180" s="3"/>
    </row>
    <row r="181" spans="1:13" ht="12.75">
      <c r="A181" s="32" t="s">
        <v>9</v>
      </c>
      <c r="B181" s="32" t="s">
        <v>341</v>
      </c>
      <c r="C181" s="32" t="s">
        <v>342</v>
      </c>
      <c r="D181" s="26">
        <v>12008</v>
      </c>
      <c r="E181" s="26">
        <v>0</v>
      </c>
      <c r="F181" s="26">
        <v>3185</v>
      </c>
      <c r="G181" s="26">
        <v>335</v>
      </c>
      <c r="H181" s="26">
        <v>6</v>
      </c>
      <c r="I181" s="26">
        <v>1740</v>
      </c>
      <c r="J181" s="26">
        <v>16498</v>
      </c>
      <c r="K181" s="26">
        <v>8</v>
      </c>
      <c r="L181" s="26">
        <v>3649</v>
      </c>
      <c r="M181" s="3"/>
    </row>
    <row r="182" spans="1:13" ht="12.75">
      <c r="A182" s="32" t="s">
        <v>9</v>
      </c>
      <c r="B182" s="32" t="s">
        <v>343</v>
      </c>
      <c r="C182" s="32" t="s">
        <v>344</v>
      </c>
      <c r="D182" s="26">
        <v>1777</v>
      </c>
      <c r="E182" s="26">
        <v>0</v>
      </c>
      <c r="F182" s="26">
        <v>822</v>
      </c>
      <c r="G182" s="26">
        <v>71</v>
      </c>
      <c r="H182" s="26">
        <v>0</v>
      </c>
      <c r="I182" s="26">
        <v>490</v>
      </c>
      <c r="J182" s="26">
        <v>2140</v>
      </c>
      <c r="K182" s="26">
        <v>0</v>
      </c>
      <c r="L182" s="26">
        <v>971</v>
      </c>
      <c r="M182" s="3"/>
    </row>
    <row r="183" spans="1:13" ht="12.75">
      <c r="A183" s="32" t="s">
        <v>9</v>
      </c>
      <c r="B183" s="32" t="s">
        <v>345</v>
      </c>
      <c r="C183" s="32" t="s">
        <v>346</v>
      </c>
      <c r="D183" s="26">
        <v>27</v>
      </c>
      <c r="E183" s="26">
        <v>0</v>
      </c>
      <c r="F183" s="26">
        <v>0</v>
      </c>
      <c r="G183" s="26">
        <v>505</v>
      </c>
      <c r="H183" s="26">
        <v>0</v>
      </c>
      <c r="I183" s="26">
        <v>0</v>
      </c>
      <c r="J183" s="26">
        <v>2203</v>
      </c>
      <c r="K183" s="26">
        <v>0</v>
      </c>
      <c r="L183" s="26">
        <v>52</v>
      </c>
      <c r="M183" s="3"/>
    </row>
    <row r="184" spans="1:13" ht="12.75">
      <c r="A184" s="32" t="s">
        <v>9</v>
      </c>
      <c r="B184" s="32" t="s">
        <v>347</v>
      </c>
      <c r="C184" s="32" t="s">
        <v>348</v>
      </c>
      <c r="D184" s="26">
        <v>151</v>
      </c>
      <c r="E184" s="26">
        <v>0</v>
      </c>
      <c r="F184" s="26">
        <v>4</v>
      </c>
      <c r="G184" s="26">
        <v>14</v>
      </c>
      <c r="H184" s="26">
        <v>0</v>
      </c>
      <c r="I184" s="26">
        <v>0</v>
      </c>
      <c r="J184" s="26">
        <v>641</v>
      </c>
      <c r="K184" s="26">
        <v>0</v>
      </c>
      <c r="L184" s="26">
        <v>22</v>
      </c>
      <c r="M184" s="3"/>
    </row>
    <row r="185" spans="1:13" ht="12.75">
      <c r="A185" s="32" t="s">
        <v>9</v>
      </c>
      <c r="B185" s="32" t="s">
        <v>349</v>
      </c>
      <c r="C185" s="32" t="s">
        <v>350</v>
      </c>
      <c r="D185" s="26">
        <v>5399</v>
      </c>
      <c r="E185" s="26">
        <v>3</v>
      </c>
      <c r="F185" s="26">
        <v>397</v>
      </c>
      <c r="G185" s="26">
        <v>242</v>
      </c>
      <c r="H185" s="26">
        <v>0</v>
      </c>
      <c r="I185" s="26">
        <v>65</v>
      </c>
      <c r="J185" s="26">
        <v>5291</v>
      </c>
      <c r="K185" s="26">
        <v>0</v>
      </c>
      <c r="L185" s="26">
        <v>348</v>
      </c>
      <c r="M185" s="3"/>
    </row>
    <row r="186" spans="1:13" ht="12.75">
      <c r="A186" s="32" t="s">
        <v>9</v>
      </c>
      <c r="B186" s="32" t="s">
        <v>351</v>
      </c>
      <c r="C186" s="32" t="s">
        <v>352</v>
      </c>
      <c r="D186" s="26">
        <v>5689</v>
      </c>
      <c r="E186" s="26">
        <v>0</v>
      </c>
      <c r="F186" s="26">
        <v>749</v>
      </c>
      <c r="G186" s="26">
        <v>405</v>
      </c>
      <c r="H186" s="26">
        <v>0</v>
      </c>
      <c r="I186" s="26">
        <v>96</v>
      </c>
      <c r="J186" s="26">
        <v>6126</v>
      </c>
      <c r="K186" s="26">
        <v>0</v>
      </c>
      <c r="L186" s="26">
        <v>737</v>
      </c>
      <c r="M186" s="3"/>
    </row>
    <row r="187" spans="1:13" ht="12.75">
      <c r="A187" s="32" t="s">
        <v>9</v>
      </c>
      <c r="B187" s="32" t="s">
        <v>353</v>
      </c>
      <c r="C187" s="32" t="s">
        <v>354</v>
      </c>
      <c r="D187" s="26">
        <v>3681</v>
      </c>
      <c r="E187" s="26">
        <v>0</v>
      </c>
      <c r="F187" s="26">
        <v>369</v>
      </c>
      <c r="G187" s="26">
        <v>555</v>
      </c>
      <c r="H187" s="26">
        <v>0</v>
      </c>
      <c r="I187" s="26">
        <v>48</v>
      </c>
      <c r="J187" s="26">
        <v>3764</v>
      </c>
      <c r="K187" s="26">
        <v>0</v>
      </c>
      <c r="L187" s="26">
        <v>440</v>
      </c>
      <c r="M187" s="3"/>
    </row>
    <row r="188" spans="1:13" ht="12.75">
      <c r="A188" s="32" t="s">
        <v>9</v>
      </c>
      <c r="B188" s="32" t="s">
        <v>357</v>
      </c>
      <c r="C188" s="32" t="s">
        <v>358</v>
      </c>
      <c r="D188" s="26">
        <v>1283</v>
      </c>
      <c r="E188" s="26">
        <v>0</v>
      </c>
      <c r="F188" s="26">
        <v>989</v>
      </c>
      <c r="G188" s="26">
        <v>44</v>
      </c>
      <c r="H188" s="26">
        <v>0</v>
      </c>
      <c r="I188" s="26">
        <v>227</v>
      </c>
      <c r="J188" s="26">
        <v>1283</v>
      </c>
      <c r="K188" s="26">
        <v>0</v>
      </c>
      <c r="L188" s="26">
        <v>1010</v>
      </c>
      <c r="M188" s="3"/>
    </row>
    <row r="189" spans="1:13" ht="12.75">
      <c r="A189" s="32" t="s">
        <v>9</v>
      </c>
      <c r="B189" s="32" t="s">
        <v>359</v>
      </c>
      <c r="C189" s="32" t="s">
        <v>360</v>
      </c>
      <c r="D189" s="26"/>
      <c r="E189" s="26"/>
      <c r="F189" s="26"/>
      <c r="G189" s="26"/>
      <c r="H189" s="26"/>
      <c r="I189" s="26"/>
      <c r="J189" s="26">
        <v>0</v>
      </c>
      <c r="K189" s="26">
        <v>94</v>
      </c>
      <c r="L189" s="26">
        <v>8</v>
      </c>
      <c r="M189" s="3"/>
    </row>
    <row r="190" spans="1:13" ht="12.75">
      <c r="A190" s="32" t="s">
        <v>9</v>
      </c>
      <c r="B190" s="32" t="s">
        <v>361</v>
      </c>
      <c r="C190" s="32" t="s">
        <v>362</v>
      </c>
      <c r="D190" s="26">
        <v>0</v>
      </c>
      <c r="E190" s="26">
        <v>56</v>
      </c>
      <c r="F190" s="26">
        <v>0</v>
      </c>
      <c r="G190" s="26">
        <v>0</v>
      </c>
      <c r="H190" s="26">
        <v>14</v>
      </c>
      <c r="I190" s="26">
        <v>0</v>
      </c>
      <c r="J190" s="26">
        <v>0</v>
      </c>
      <c r="K190" s="26">
        <v>34</v>
      </c>
      <c r="L190" s="26">
        <v>8</v>
      </c>
      <c r="M190" s="3"/>
    </row>
    <row r="191" spans="1:13" ht="12.75">
      <c r="A191" s="32" t="s">
        <v>9</v>
      </c>
      <c r="B191" s="32" t="s">
        <v>363</v>
      </c>
      <c r="C191" s="32" t="s">
        <v>364</v>
      </c>
      <c r="D191" s="26">
        <v>263</v>
      </c>
      <c r="E191" s="26">
        <v>1480</v>
      </c>
      <c r="F191" s="26">
        <v>154</v>
      </c>
      <c r="G191" s="26">
        <v>9</v>
      </c>
      <c r="H191" s="26">
        <v>0</v>
      </c>
      <c r="I191" s="26">
        <v>90</v>
      </c>
      <c r="J191" s="26">
        <v>129</v>
      </c>
      <c r="K191" s="26">
        <v>2618</v>
      </c>
      <c r="L191" s="26">
        <v>168</v>
      </c>
      <c r="M191" s="3"/>
    </row>
    <row r="192" spans="1:13" ht="12.75">
      <c r="A192" s="32" t="s">
        <v>9</v>
      </c>
      <c r="B192" s="32" t="s">
        <v>365</v>
      </c>
      <c r="C192" s="32" t="s">
        <v>366</v>
      </c>
      <c r="D192" s="26">
        <v>29</v>
      </c>
      <c r="E192" s="26">
        <v>3628</v>
      </c>
      <c r="F192" s="26">
        <v>290</v>
      </c>
      <c r="G192" s="26">
        <v>0</v>
      </c>
      <c r="H192" s="26">
        <v>580</v>
      </c>
      <c r="I192" s="26">
        <v>89</v>
      </c>
      <c r="J192" s="26">
        <v>0</v>
      </c>
      <c r="K192" s="26">
        <v>2915</v>
      </c>
      <c r="L192" s="26">
        <v>242</v>
      </c>
      <c r="M192" s="3"/>
    </row>
    <row r="193" spans="1:13" ht="12.75">
      <c r="A193" s="32" t="s">
        <v>9</v>
      </c>
      <c r="B193" s="32" t="s">
        <v>367</v>
      </c>
      <c r="C193" s="32" t="s">
        <v>368</v>
      </c>
      <c r="D193" s="26">
        <v>63</v>
      </c>
      <c r="E193" s="26">
        <v>2000</v>
      </c>
      <c r="F193" s="26">
        <v>554</v>
      </c>
      <c r="G193" s="26">
        <v>2</v>
      </c>
      <c r="H193" s="26">
        <v>21</v>
      </c>
      <c r="I193" s="26">
        <v>189</v>
      </c>
      <c r="J193" s="26">
        <v>44</v>
      </c>
      <c r="K193" s="26">
        <v>1685</v>
      </c>
      <c r="L193" s="26">
        <v>626</v>
      </c>
      <c r="M193" s="3"/>
    </row>
    <row r="194" spans="1:13" ht="12.75">
      <c r="A194" s="32" t="s">
        <v>9</v>
      </c>
      <c r="B194" s="32" t="s">
        <v>369</v>
      </c>
      <c r="C194" s="32" t="s">
        <v>370</v>
      </c>
      <c r="D194" s="26">
        <v>212</v>
      </c>
      <c r="E194" s="26">
        <v>0</v>
      </c>
      <c r="F194" s="26">
        <v>0</v>
      </c>
      <c r="G194" s="26"/>
      <c r="H194" s="26"/>
      <c r="I194" s="26"/>
      <c r="J194" s="26">
        <v>205</v>
      </c>
      <c r="K194" s="26">
        <v>0</v>
      </c>
      <c r="L194" s="26">
        <v>0</v>
      </c>
      <c r="M194" s="3"/>
    </row>
    <row r="195" spans="1:13" ht="12.75">
      <c r="A195" s="32" t="s">
        <v>9</v>
      </c>
      <c r="B195" s="32" t="s">
        <v>371</v>
      </c>
      <c r="C195" s="32" t="s">
        <v>372</v>
      </c>
      <c r="D195" s="26">
        <v>683</v>
      </c>
      <c r="E195" s="26">
        <v>0</v>
      </c>
      <c r="F195" s="26">
        <v>8</v>
      </c>
      <c r="G195" s="26"/>
      <c r="H195" s="26"/>
      <c r="I195" s="26"/>
      <c r="J195" s="26">
        <v>725</v>
      </c>
      <c r="K195" s="26">
        <v>0</v>
      </c>
      <c r="L195" s="26">
        <v>10</v>
      </c>
      <c r="M195" s="3"/>
    </row>
    <row r="196" spans="1:13" ht="12.75">
      <c r="A196" s="32" t="s">
        <v>9</v>
      </c>
      <c r="B196" s="32" t="s">
        <v>373</v>
      </c>
      <c r="C196" s="32" t="s">
        <v>374</v>
      </c>
      <c r="D196" s="26">
        <v>282</v>
      </c>
      <c r="E196" s="26">
        <v>0</v>
      </c>
      <c r="F196" s="26">
        <v>0</v>
      </c>
      <c r="G196" s="26"/>
      <c r="H196" s="26"/>
      <c r="I196" s="26"/>
      <c r="J196" s="26">
        <v>267</v>
      </c>
      <c r="K196" s="26">
        <v>0</v>
      </c>
      <c r="L196" s="26">
        <v>0</v>
      </c>
      <c r="M196" s="3"/>
    </row>
    <row r="197" spans="1:13" ht="12.75">
      <c r="A197" s="32" t="s">
        <v>9</v>
      </c>
      <c r="B197" s="32" t="s">
        <v>375</v>
      </c>
      <c r="C197" s="32" t="s">
        <v>33</v>
      </c>
      <c r="D197" s="26">
        <v>1235</v>
      </c>
      <c r="E197" s="26">
        <v>0</v>
      </c>
      <c r="F197" s="26">
        <v>90</v>
      </c>
      <c r="G197" s="26">
        <v>239</v>
      </c>
      <c r="H197" s="26">
        <v>0</v>
      </c>
      <c r="I197" s="26">
        <v>4</v>
      </c>
      <c r="J197" s="26">
        <v>1236</v>
      </c>
      <c r="K197" s="26">
        <v>3</v>
      </c>
      <c r="L197" s="26">
        <v>86</v>
      </c>
      <c r="M197" s="3"/>
    </row>
    <row r="198" spans="1:13" ht="12.75">
      <c r="A198" s="32" t="s">
        <v>9</v>
      </c>
      <c r="B198" s="32" t="s">
        <v>376</v>
      </c>
      <c r="C198" s="32" t="s">
        <v>35</v>
      </c>
      <c r="D198" s="26">
        <v>16</v>
      </c>
      <c r="E198" s="26">
        <v>13</v>
      </c>
      <c r="F198" s="26">
        <v>1740</v>
      </c>
      <c r="G198" s="26">
        <v>0</v>
      </c>
      <c r="H198" s="26">
        <v>0</v>
      </c>
      <c r="I198" s="26">
        <v>33</v>
      </c>
      <c r="J198" s="26">
        <v>12</v>
      </c>
      <c r="K198" s="26">
        <v>119</v>
      </c>
      <c r="L198" s="26">
        <v>2307</v>
      </c>
      <c r="M198" s="3"/>
    </row>
    <row r="199" spans="1:13" ht="12.75">
      <c r="A199" s="32" t="s">
        <v>9</v>
      </c>
      <c r="B199" s="32" t="s">
        <v>377</v>
      </c>
      <c r="C199" s="32" t="s">
        <v>37</v>
      </c>
      <c r="D199" s="26">
        <v>709</v>
      </c>
      <c r="E199" s="26">
        <v>12</v>
      </c>
      <c r="F199" s="26">
        <v>2954</v>
      </c>
      <c r="G199" s="26">
        <v>8</v>
      </c>
      <c r="H199" s="26">
        <v>0</v>
      </c>
      <c r="I199" s="26">
        <v>1872</v>
      </c>
      <c r="J199" s="26">
        <v>474</v>
      </c>
      <c r="K199" s="26">
        <v>4</v>
      </c>
      <c r="L199" s="26">
        <v>3367</v>
      </c>
      <c r="M199" s="3"/>
    </row>
    <row r="200" spans="1:13" ht="12.75">
      <c r="A200" s="32" t="s">
        <v>9</v>
      </c>
      <c r="B200" s="32" t="s">
        <v>378</v>
      </c>
      <c r="C200" s="32" t="s">
        <v>39</v>
      </c>
      <c r="D200" s="26">
        <v>222</v>
      </c>
      <c r="E200" s="26">
        <v>0</v>
      </c>
      <c r="F200" s="26">
        <v>2591</v>
      </c>
      <c r="G200" s="26">
        <v>0</v>
      </c>
      <c r="H200" s="26">
        <v>0</v>
      </c>
      <c r="I200" s="26">
        <v>1146</v>
      </c>
      <c r="J200" s="26">
        <v>378</v>
      </c>
      <c r="K200" s="26">
        <v>0</v>
      </c>
      <c r="L200" s="26">
        <v>2740</v>
      </c>
      <c r="M200" s="3"/>
    </row>
    <row r="201" spans="1:13" ht="12.75">
      <c r="A201" s="32" t="s">
        <v>40</v>
      </c>
      <c r="B201" s="32" t="s">
        <v>441</v>
      </c>
      <c r="C201" s="32" t="s">
        <v>442</v>
      </c>
      <c r="D201" s="26"/>
      <c r="E201" s="26"/>
      <c r="F201" s="26"/>
      <c r="G201" s="26"/>
      <c r="H201" s="26"/>
      <c r="I201" s="26"/>
      <c r="J201" s="26">
        <v>0</v>
      </c>
      <c r="K201" s="26">
        <v>0</v>
      </c>
      <c r="L201" s="26">
        <v>212</v>
      </c>
      <c r="M201" s="3"/>
    </row>
    <row r="202" spans="1:13" ht="12.75">
      <c r="A202" s="32" t="s">
        <v>40</v>
      </c>
      <c r="B202" s="32" t="s">
        <v>443</v>
      </c>
      <c r="C202" s="32" t="s">
        <v>444</v>
      </c>
      <c r="D202" s="26"/>
      <c r="E202" s="26"/>
      <c r="F202" s="26"/>
      <c r="G202" s="26"/>
      <c r="H202" s="26"/>
      <c r="I202" s="26"/>
      <c r="J202" s="26">
        <v>13</v>
      </c>
      <c r="K202" s="26">
        <v>0</v>
      </c>
      <c r="L202" s="26">
        <v>43</v>
      </c>
      <c r="M202" s="3"/>
    </row>
    <row r="203" spans="1:13" ht="12.75">
      <c r="A203" s="32" t="s">
        <v>40</v>
      </c>
      <c r="B203" s="32" t="s">
        <v>445</v>
      </c>
      <c r="C203" s="32" t="s">
        <v>446</v>
      </c>
      <c r="D203" s="26"/>
      <c r="E203" s="26"/>
      <c r="F203" s="26"/>
      <c r="G203" s="26"/>
      <c r="H203" s="26"/>
      <c r="I203" s="26"/>
      <c r="J203" s="26">
        <v>0</v>
      </c>
      <c r="K203" s="26">
        <v>0</v>
      </c>
      <c r="L203" s="26">
        <v>52</v>
      </c>
      <c r="M203" s="3"/>
    </row>
    <row r="204" spans="1:13" ht="12.75">
      <c r="A204" s="32" t="s">
        <v>40</v>
      </c>
      <c r="B204" s="32" t="s">
        <v>379</v>
      </c>
      <c r="C204" s="32" t="s">
        <v>380</v>
      </c>
      <c r="D204" s="26">
        <v>190</v>
      </c>
      <c r="E204" s="26">
        <v>0</v>
      </c>
      <c r="F204" s="26">
        <v>12</v>
      </c>
      <c r="G204" s="26">
        <v>0</v>
      </c>
      <c r="H204" s="26">
        <v>0</v>
      </c>
      <c r="I204" s="26">
        <v>4</v>
      </c>
      <c r="J204" s="26">
        <v>73</v>
      </c>
      <c r="K204" s="26">
        <v>0</v>
      </c>
      <c r="L204" s="26">
        <v>4</v>
      </c>
      <c r="M204" s="3"/>
    </row>
    <row r="205" spans="1:13" ht="12.75">
      <c r="A205" s="32" t="s">
        <v>40</v>
      </c>
      <c r="B205" s="32" t="s">
        <v>383</v>
      </c>
      <c r="C205" s="32" t="s">
        <v>384</v>
      </c>
      <c r="D205" s="26">
        <v>0</v>
      </c>
      <c r="E205" s="26">
        <v>0</v>
      </c>
      <c r="F205" s="26">
        <v>108</v>
      </c>
      <c r="G205" s="26">
        <v>0</v>
      </c>
      <c r="H205" s="26">
        <v>0</v>
      </c>
      <c r="I205" s="26">
        <v>36</v>
      </c>
      <c r="J205" s="26">
        <v>38</v>
      </c>
      <c r="K205" s="26">
        <v>0</v>
      </c>
      <c r="L205" s="26">
        <v>84</v>
      </c>
      <c r="M205" s="3"/>
    </row>
    <row r="206" spans="1:13" ht="12.75">
      <c r="A206" s="32" t="s">
        <v>40</v>
      </c>
      <c r="B206" s="32" t="s">
        <v>447</v>
      </c>
      <c r="C206" s="32" t="s">
        <v>448</v>
      </c>
      <c r="D206" s="26">
        <v>0</v>
      </c>
      <c r="E206" s="26">
        <v>0</v>
      </c>
      <c r="F206" s="26">
        <v>2</v>
      </c>
      <c r="G206" s="26"/>
      <c r="H206" s="26"/>
      <c r="I206" s="26"/>
      <c r="J206" s="26">
        <v>0</v>
      </c>
      <c r="K206" s="26">
        <v>0</v>
      </c>
      <c r="L206" s="26">
        <v>1</v>
      </c>
      <c r="M206" s="3"/>
    </row>
    <row r="207" spans="1:13" ht="12.75">
      <c r="A207" s="32" t="s">
        <v>40</v>
      </c>
      <c r="B207" s="32" t="s">
        <v>449</v>
      </c>
      <c r="C207" s="32" t="s">
        <v>450</v>
      </c>
      <c r="D207" s="26"/>
      <c r="E207" s="26"/>
      <c r="F207" s="26"/>
      <c r="G207" s="26"/>
      <c r="H207" s="26"/>
      <c r="I207" s="26"/>
      <c r="J207" s="26">
        <v>6</v>
      </c>
      <c r="K207" s="26">
        <v>0</v>
      </c>
      <c r="L207" s="26">
        <v>28</v>
      </c>
      <c r="M207" s="3"/>
    </row>
    <row r="208" spans="1:13" ht="12.75">
      <c r="A208" s="32" t="s">
        <v>40</v>
      </c>
      <c r="B208" s="32" t="s">
        <v>451</v>
      </c>
      <c r="C208" s="32" t="s">
        <v>452</v>
      </c>
      <c r="D208" s="26"/>
      <c r="E208" s="26"/>
      <c r="F208" s="26"/>
      <c r="G208" s="26"/>
      <c r="H208" s="26"/>
      <c r="I208" s="26"/>
      <c r="J208" s="26">
        <v>129</v>
      </c>
      <c r="K208" s="26">
        <v>0</v>
      </c>
      <c r="L208" s="26">
        <v>120</v>
      </c>
      <c r="M208" s="3"/>
    </row>
    <row r="209" spans="1:13" ht="12.75">
      <c r="A209" s="32" t="s">
        <v>40</v>
      </c>
      <c r="B209" s="32" t="s">
        <v>385</v>
      </c>
      <c r="C209" s="32" t="s">
        <v>386</v>
      </c>
      <c r="D209" s="26">
        <v>0</v>
      </c>
      <c r="E209" s="26">
        <v>0</v>
      </c>
      <c r="F209" s="26">
        <v>3</v>
      </c>
      <c r="G209" s="26"/>
      <c r="H209" s="26"/>
      <c r="I209" s="26"/>
      <c r="J209" s="26"/>
      <c r="K209" s="26"/>
      <c r="L209" s="26"/>
      <c r="M209" s="3"/>
    </row>
    <row r="210" spans="1:13" ht="12.75">
      <c r="A210" s="32" t="s">
        <v>40</v>
      </c>
      <c r="B210" s="32" t="s">
        <v>453</v>
      </c>
      <c r="C210" s="32" t="s">
        <v>454</v>
      </c>
      <c r="D210" s="26"/>
      <c r="E210" s="26"/>
      <c r="F210" s="26"/>
      <c r="G210" s="26"/>
      <c r="H210" s="26"/>
      <c r="I210" s="26"/>
      <c r="J210" s="26">
        <v>43</v>
      </c>
      <c r="K210" s="26">
        <v>0</v>
      </c>
      <c r="L210" s="26">
        <v>52</v>
      </c>
      <c r="M210" s="3"/>
    </row>
    <row r="211" spans="1:13" ht="12.75">
      <c r="A211" s="32" t="s">
        <v>40</v>
      </c>
      <c r="B211" s="32" t="s">
        <v>455</v>
      </c>
      <c r="C211" s="32" t="s">
        <v>142</v>
      </c>
      <c r="D211" s="26"/>
      <c r="E211" s="26"/>
      <c r="F211" s="26"/>
      <c r="G211" s="26"/>
      <c r="H211" s="26"/>
      <c r="I211" s="26"/>
      <c r="J211" s="26">
        <v>64</v>
      </c>
      <c r="K211" s="26">
        <v>0</v>
      </c>
      <c r="L211" s="26">
        <v>7</v>
      </c>
      <c r="M211" s="3"/>
    </row>
    <row r="212" spans="1:13" ht="12.75">
      <c r="A212" s="32" t="s">
        <v>40</v>
      </c>
      <c r="B212" s="32" t="s">
        <v>456</v>
      </c>
      <c r="C212" s="32" t="s">
        <v>457</v>
      </c>
      <c r="D212" s="26"/>
      <c r="E212" s="26"/>
      <c r="F212" s="26"/>
      <c r="G212" s="26"/>
      <c r="H212" s="26"/>
      <c r="I212" s="26"/>
      <c r="J212" s="26">
        <v>14</v>
      </c>
      <c r="K212" s="26">
        <v>0</v>
      </c>
      <c r="L212" s="26">
        <v>37</v>
      </c>
      <c r="M212" s="3"/>
    </row>
    <row r="213" spans="1:13" ht="12.75">
      <c r="A213" s="32" t="s">
        <v>40</v>
      </c>
      <c r="B213" s="32" t="s">
        <v>387</v>
      </c>
      <c r="C213" s="32" t="s">
        <v>388</v>
      </c>
      <c r="D213" s="26">
        <v>90</v>
      </c>
      <c r="E213" s="26">
        <v>0</v>
      </c>
      <c r="F213" s="26">
        <v>0</v>
      </c>
      <c r="G213" s="26"/>
      <c r="H213" s="26"/>
      <c r="I213" s="26"/>
      <c r="J213" s="26">
        <v>166</v>
      </c>
      <c r="K213" s="26">
        <v>0</v>
      </c>
      <c r="L213" s="26">
        <v>16</v>
      </c>
      <c r="M213" s="3"/>
    </row>
    <row r="214" spans="1:13" ht="12.75">
      <c r="A214" s="32" t="s">
        <v>40</v>
      </c>
      <c r="B214" s="32" t="s">
        <v>389</v>
      </c>
      <c r="C214" s="32" t="s">
        <v>390</v>
      </c>
      <c r="D214" s="26">
        <v>60</v>
      </c>
      <c r="E214" s="26">
        <v>0</v>
      </c>
      <c r="F214" s="26">
        <v>0</v>
      </c>
      <c r="G214" s="26"/>
      <c r="H214" s="26"/>
      <c r="I214" s="26"/>
      <c r="J214" s="26"/>
      <c r="K214" s="26"/>
      <c r="L214" s="26"/>
      <c r="M214" s="3"/>
    </row>
    <row r="215" spans="1:13" ht="12.75">
      <c r="A215" s="32" t="s">
        <v>40</v>
      </c>
      <c r="B215" s="32" t="s">
        <v>391</v>
      </c>
      <c r="C215" s="32" t="s">
        <v>392</v>
      </c>
      <c r="D215" s="26"/>
      <c r="E215" s="26"/>
      <c r="F215" s="26"/>
      <c r="G215" s="26"/>
      <c r="H215" s="26"/>
      <c r="I215" s="26"/>
      <c r="J215" s="26">
        <v>42</v>
      </c>
      <c r="K215" s="26">
        <v>8</v>
      </c>
      <c r="L215" s="26">
        <v>28</v>
      </c>
      <c r="M215" s="3"/>
    </row>
    <row r="216" spans="1:13" ht="12.75">
      <c r="A216" s="32" t="s">
        <v>40</v>
      </c>
      <c r="B216" s="32" t="s">
        <v>393</v>
      </c>
      <c r="C216" s="32" t="s">
        <v>394</v>
      </c>
      <c r="D216" s="26"/>
      <c r="E216" s="26"/>
      <c r="F216" s="26"/>
      <c r="G216" s="26">
        <v>0</v>
      </c>
      <c r="H216" s="26">
        <v>8</v>
      </c>
      <c r="I216" s="26">
        <v>16</v>
      </c>
      <c r="J216" s="26"/>
      <c r="K216" s="26"/>
      <c r="L216" s="26"/>
      <c r="M216" s="3"/>
    </row>
    <row r="217" spans="1:13" ht="12.75">
      <c r="A217" s="32" t="s">
        <v>40</v>
      </c>
      <c r="B217" s="32" t="s">
        <v>395</v>
      </c>
      <c r="C217" s="32" t="s">
        <v>396</v>
      </c>
      <c r="D217" s="26">
        <v>16</v>
      </c>
      <c r="E217" s="26">
        <v>0</v>
      </c>
      <c r="F217" s="26">
        <v>16</v>
      </c>
      <c r="G217" s="26">
        <v>49</v>
      </c>
      <c r="H217" s="26">
        <v>0</v>
      </c>
      <c r="I217" s="26">
        <v>61</v>
      </c>
      <c r="J217" s="26">
        <v>3</v>
      </c>
      <c r="K217" s="26">
        <v>0</v>
      </c>
      <c r="L217" s="26">
        <v>0</v>
      </c>
      <c r="M217" s="3"/>
    </row>
    <row r="218" spans="1:13" ht="12.75">
      <c r="A218" s="32" t="s">
        <v>40</v>
      </c>
      <c r="B218" s="32" t="s">
        <v>458</v>
      </c>
      <c r="C218" s="32" t="s">
        <v>459</v>
      </c>
      <c r="D218" s="26"/>
      <c r="E218" s="26"/>
      <c r="F218" s="26"/>
      <c r="G218" s="26"/>
      <c r="H218" s="26"/>
      <c r="I218" s="26"/>
      <c r="J218" s="26">
        <v>56</v>
      </c>
      <c r="K218" s="26">
        <v>0</v>
      </c>
      <c r="L218" s="26">
        <v>4</v>
      </c>
      <c r="M218" s="3"/>
    </row>
    <row r="219" spans="1:13" ht="12.75">
      <c r="A219" s="32" t="s">
        <v>40</v>
      </c>
      <c r="B219" s="32" t="s">
        <v>397</v>
      </c>
      <c r="C219" s="32" t="s">
        <v>398</v>
      </c>
      <c r="D219" s="26"/>
      <c r="E219" s="26"/>
      <c r="F219" s="26"/>
      <c r="G219" s="26"/>
      <c r="H219" s="26"/>
      <c r="I219" s="26"/>
      <c r="J219" s="26">
        <v>131</v>
      </c>
      <c r="K219" s="26">
        <v>0</v>
      </c>
      <c r="L219" s="26">
        <v>0</v>
      </c>
      <c r="M219" s="3"/>
    </row>
    <row r="220" spans="1:13" ht="12.75">
      <c r="A220" s="32" t="s">
        <v>40</v>
      </c>
      <c r="B220" s="32" t="s">
        <v>399</v>
      </c>
      <c r="C220" s="32" t="s">
        <v>400</v>
      </c>
      <c r="D220" s="26">
        <v>0</v>
      </c>
      <c r="E220" s="26">
        <v>0</v>
      </c>
      <c r="F220" s="26">
        <v>83</v>
      </c>
      <c r="G220" s="26">
        <v>0</v>
      </c>
      <c r="H220" s="26">
        <v>6</v>
      </c>
      <c r="I220" s="26">
        <v>62</v>
      </c>
      <c r="J220" s="26">
        <v>0</v>
      </c>
      <c r="K220" s="26">
        <v>9</v>
      </c>
      <c r="L220" s="26">
        <v>76</v>
      </c>
      <c r="M220" s="3"/>
    </row>
    <row r="221" spans="1:13" ht="12.75">
      <c r="A221" s="32" t="s">
        <v>40</v>
      </c>
      <c r="B221" s="32" t="s">
        <v>401</v>
      </c>
      <c r="C221" s="32" t="s">
        <v>402</v>
      </c>
      <c r="D221" s="26">
        <v>0</v>
      </c>
      <c r="E221" s="26">
        <v>175</v>
      </c>
      <c r="F221" s="26">
        <v>6</v>
      </c>
      <c r="G221" s="26"/>
      <c r="H221" s="26"/>
      <c r="I221" s="26"/>
      <c r="J221" s="26">
        <v>18</v>
      </c>
      <c r="K221" s="26">
        <v>0</v>
      </c>
      <c r="L221" s="26">
        <v>0</v>
      </c>
      <c r="M221" s="3"/>
    </row>
    <row r="222" spans="1:13" ht="12.75">
      <c r="A222" s="32" t="s">
        <v>40</v>
      </c>
      <c r="B222" s="32" t="s">
        <v>403</v>
      </c>
      <c r="C222" s="32" t="s">
        <v>404</v>
      </c>
      <c r="D222" s="26">
        <v>5</v>
      </c>
      <c r="E222" s="26">
        <v>59</v>
      </c>
      <c r="F222" s="26">
        <v>49</v>
      </c>
      <c r="G222" s="26">
        <v>3</v>
      </c>
      <c r="H222" s="26">
        <v>0</v>
      </c>
      <c r="I222" s="26">
        <v>25</v>
      </c>
      <c r="J222" s="26">
        <v>6</v>
      </c>
      <c r="K222" s="26">
        <v>0</v>
      </c>
      <c r="L222" s="26">
        <v>19</v>
      </c>
      <c r="M222" s="3"/>
    </row>
    <row r="223" spans="1:13" ht="12.75">
      <c r="A223" s="32" t="s">
        <v>40</v>
      </c>
      <c r="B223" s="32" t="s">
        <v>405</v>
      </c>
      <c r="C223" s="32" t="s">
        <v>406</v>
      </c>
      <c r="D223" s="26">
        <v>0</v>
      </c>
      <c r="E223" s="26">
        <v>137</v>
      </c>
      <c r="F223" s="26">
        <v>19</v>
      </c>
      <c r="G223" s="26"/>
      <c r="H223" s="26"/>
      <c r="I223" s="26"/>
      <c r="J223" s="26">
        <v>0</v>
      </c>
      <c r="K223" s="26">
        <v>950</v>
      </c>
      <c r="L223" s="26">
        <v>38</v>
      </c>
      <c r="M223" s="3"/>
    </row>
    <row r="224" spans="1:13" ht="12.75">
      <c r="A224" s="32" t="s">
        <v>40</v>
      </c>
      <c r="B224" s="32" t="s">
        <v>407</v>
      </c>
      <c r="C224" s="32" t="s">
        <v>408</v>
      </c>
      <c r="D224" s="26">
        <v>0</v>
      </c>
      <c r="E224" s="26">
        <v>251</v>
      </c>
      <c r="F224" s="26">
        <v>19</v>
      </c>
      <c r="G224" s="26">
        <v>0</v>
      </c>
      <c r="H224" s="26">
        <v>0</v>
      </c>
      <c r="I224" s="26">
        <v>8</v>
      </c>
      <c r="J224" s="26">
        <v>0</v>
      </c>
      <c r="K224" s="26">
        <v>0</v>
      </c>
      <c r="L224" s="26">
        <v>13</v>
      </c>
      <c r="M224" s="3"/>
    </row>
    <row r="225" spans="1:13" ht="12.75">
      <c r="A225" s="32" t="s">
        <v>40</v>
      </c>
      <c r="B225" s="32" t="s">
        <v>409</v>
      </c>
      <c r="C225" s="32" t="s">
        <v>410</v>
      </c>
      <c r="D225" s="26">
        <v>299</v>
      </c>
      <c r="E225" s="26">
        <v>1961</v>
      </c>
      <c r="F225" s="26">
        <v>393</v>
      </c>
      <c r="G225" s="26">
        <v>25</v>
      </c>
      <c r="H225" s="26">
        <v>0</v>
      </c>
      <c r="I225" s="26">
        <v>165</v>
      </c>
      <c r="J225" s="26">
        <v>253</v>
      </c>
      <c r="K225" s="26">
        <v>2345</v>
      </c>
      <c r="L225" s="26">
        <v>394</v>
      </c>
      <c r="M225" s="3"/>
    </row>
    <row r="226" spans="1:13" ht="12.75">
      <c r="A226" s="32" t="s">
        <v>40</v>
      </c>
      <c r="B226" s="32" t="s">
        <v>411</v>
      </c>
      <c r="C226" s="32" t="s">
        <v>412</v>
      </c>
      <c r="D226" s="26">
        <v>0</v>
      </c>
      <c r="E226" s="26">
        <v>25</v>
      </c>
      <c r="F226" s="26">
        <v>0</v>
      </c>
      <c r="G226" s="26">
        <v>0</v>
      </c>
      <c r="H226" s="26">
        <v>27</v>
      </c>
      <c r="I226" s="26">
        <v>0</v>
      </c>
      <c r="J226" s="26"/>
      <c r="K226" s="26"/>
      <c r="L226" s="26"/>
      <c r="M226" s="3"/>
    </row>
    <row r="227" spans="1:13" ht="12.75">
      <c r="A227" s="32" t="s">
        <v>40</v>
      </c>
      <c r="B227" s="32" t="s">
        <v>413</v>
      </c>
      <c r="C227" s="32" t="s">
        <v>414</v>
      </c>
      <c r="D227" s="26">
        <v>11</v>
      </c>
      <c r="E227" s="26">
        <v>117</v>
      </c>
      <c r="F227" s="26">
        <v>106</v>
      </c>
      <c r="G227" s="26">
        <v>5</v>
      </c>
      <c r="H227" s="26">
        <v>0</v>
      </c>
      <c r="I227" s="26">
        <v>55</v>
      </c>
      <c r="J227" s="26">
        <v>0</v>
      </c>
      <c r="K227" s="26">
        <v>0</v>
      </c>
      <c r="L227" s="26">
        <v>34</v>
      </c>
      <c r="M227"/>
    </row>
    <row r="228" spans="1:13" ht="12.75">
      <c r="A228" s="32" t="s">
        <v>40</v>
      </c>
      <c r="B228" s="32" t="s">
        <v>415</v>
      </c>
      <c r="C228" s="32" t="s">
        <v>416</v>
      </c>
      <c r="D228" s="26">
        <v>0</v>
      </c>
      <c r="E228" s="26">
        <v>595</v>
      </c>
      <c r="F228" s="26">
        <v>6</v>
      </c>
      <c r="G228" s="26">
        <v>0</v>
      </c>
      <c r="H228" s="26">
        <v>414</v>
      </c>
      <c r="I228" s="26">
        <v>36</v>
      </c>
      <c r="J228" s="26"/>
      <c r="K228" s="26"/>
      <c r="L228" s="26"/>
      <c r="M228"/>
    </row>
    <row r="229" spans="1:13" ht="12.75">
      <c r="A229" s="32" t="s">
        <v>40</v>
      </c>
      <c r="B229" s="32" t="s">
        <v>417</v>
      </c>
      <c r="C229" s="32" t="s">
        <v>418</v>
      </c>
      <c r="D229" s="26">
        <v>2</v>
      </c>
      <c r="E229" s="26">
        <v>0</v>
      </c>
      <c r="F229" s="26">
        <v>18</v>
      </c>
      <c r="G229" s="26">
        <v>0</v>
      </c>
      <c r="H229" s="26">
        <v>0</v>
      </c>
      <c r="I229" s="26">
        <v>32</v>
      </c>
      <c r="J229" s="26">
        <v>0</v>
      </c>
      <c r="K229" s="26">
        <v>421</v>
      </c>
      <c r="L229" s="26">
        <v>55</v>
      </c>
      <c r="M229"/>
    </row>
    <row r="230" spans="1:13" ht="12.75">
      <c r="A230" s="32" t="s">
        <v>40</v>
      </c>
      <c r="B230" s="32" t="s">
        <v>419</v>
      </c>
      <c r="C230" s="32" t="s">
        <v>420</v>
      </c>
      <c r="D230" s="26">
        <v>0</v>
      </c>
      <c r="E230" s="26">
        <v>313</v>
      </c>
      <c r="F230" s="26">
        <v>3</v>
      </c>
      <c r="G230" s="26"/>
      <c r="H230" s="26"/>
      <c r="I230" s="26"/>
      <c r="J230" s="26">
        <v>0</v>
      </c>
      <c r="K230" s="26">
        <v>70</v>
      </c>
      <c r="L230" s="26">
        <v>12</v>
      </c>
      <c r="M230"/>
    </row>
    <row r="231" spans="1:13" ht="12.75">
      <c r="A231" s="32" t="s">
        <v>40</v>
      </c>
      <c r="B231" s="32" t="s">
        <v>421</v>
      </c>
      <c r="C231" s="32" t="s">
        <v>422</v>
      </c>
      <c r="D231" s="26">
        <v>18</v>
      </c>
      <c r="E231" s="26">
        <v>153</v>
      </c>
      <c r="F231" s="26">
        <v>35</v>
      </c>
      <c r="G231" s="26"/>
      <c r="H231" s="26"/>
      <c r="I231" s="26"/>
      <c r="J231" s="26"/>
      <c r="K231" s="26"/>
      <c r="L231" s="26"/>
      <c r="M231"/>
    </row>
    <row r="232" spans="1:13" ht="12.75">
      <c r="A232" s="32" t="s">
        <v>40</v>
      </c>
      <c r="B232" s="32" t="s">
        <v>423</v>
      </c>
      <c r="C232" s="32" t="s">
        <v>129</v>
      </c>
      <c r="D232" s="26">
        <v>0</v>
      </c>
      <c r="E232" s="26">
        <v>0</v>
      </c>
      <c r="F232" s="26">
        <v>14</v>
      </c>
      <c r="G232" s="26"/>
      <c r="H232" s="26"/>
      <c r="I232" s="26"/>
      <c r="J232" s="26"/>
      <c r="K232" s="26"/>
      <c r="L232" s="26"/>
      <c r="M232"/>
    </row>
    <row r="233" spans="1:13" ht="12.75">
      <c r="A233" s="32" t="s">
        <v>40</v>
      </c>
      <c r="B233" s="32" t="s">
        <v>424</v>
      </c>
      <c r="C233" s="32" t="s">
        <v>131</v>
      </c>
      <c r="D233" s="26"/>
      <c r="E233" s="26"/>
      <c r="F233" s="26"/>
      <c r="G233" s="26"/>
      <c r="H233" s="26"/>
      <c r="I233" s="26"/>
      <c r="J233" s="26">
        <v>23</v>
      </c>
      <c r="K233" s="26">
        <v>0</v>
      </c>
      <c r="L233" s="26">
        <v>0</v>
      </c>
      <c r="M233"/>
    </row>
    <row r="234" spans="1:13" ht="12.75">
      <c r="A234" s="32" t="s">
        <v>40</v>
      </c>
      <c r="B234" s="32" t="s">
        <v>460</v>
      </c>
      <c r="C234" s="32" t="s">
        <v>461</v>
      </c>
      <c r="D234" s="26">
        <v>0</v>
      </c>
      <c r="E234" s="26">
        <v>0</v>
      </c>
      <c r="F234" s="26">
        <v>19</v>
      </c>
      <c r="G234" s="26"/>
      <c r="H234" s="26"/>
      <c r="I234" s="26"/>
      <c r="J234" s="26">
        <v>423</v>
      </c>
      <c r="K234" s="26">
        <v>0</v>
      </c>
      <c r="L234" s="26">
        <v>0</v>
      </c>
      <c r="M234"/>
    </row>
    <row r="235" spans="1:13" ht="12.75">
      <c r="A235" s="32" t="s">
        <v>40</v>
      </c>
      <c r="B235" s="32" t="s">
        <v>425</v>
      </c>
      <c r="C235" s="32" t="s">
        <v>426</v>
      </c>
      <c r="D235" s="26"/>
      <c r="E235" s="26"/>
      <c r="F235" s="26"/>
      <c r="G235" s="26"/>
      <c r="H235" s="26"/>
      <c r="I235" s="26"/>
      <c r="J235" s="26">
        <v>90</v>
      </c>
      <c r="K235" s="26">
        <v>0</v>
      </c>
      <c r="L235" s="26">
        <v>133</v>
      </c>
      <c r="M235"/>
    </row>
    <row r="236" spans="1:13" ht="12.75">
      <c r="A236" s="32" t="s">
        <v>40</v>
      </c>
      <c r="B236" s="32" t="s">
        <v>462</v>
      </c>
      <c r="C236" s="32" t="s">
        <v>463</v>
      </c>
      <c r="D236" s="26"/>
      <c r="E236" s="26"/>
      <c r="F236" s="26"/>
      <c r="G236" s="26"/>
      <c r="H236" s="26"/>
      <c r="I236" s="26"/>
      <c r="J236" s="26">
        <v>36</v>
      </c>
      <c r="K236" s="26">
        <v>0</v>
      </c>
      <c r="L236" s="26">
        <v>77</v>
      </c>
      <c r="M236"/>
    </row>
    <row r="237" spans="1:13" ht="12.75">
      <c r="A237" s="32" t="s">
        <v>40</v>
      </c>
      <c r="B237" s="32" t="s">
        <v>464</v>
      </c>
      <c r="C237" s="32" t="s">
        <v>465</v>
      </c>
      <c r="D237" s="26"/>
      <c r="E237" s="26"/>
      <c r="F237" s="26"/>
      <c r="G237" s="26"/>
      <c r="H237" s="26"/>
      <c r="I237" s="26"/>
      <c r="J237" s="26">
        <v>3</v>
      </c>
      <c r="K237" s="26">
        <v>0</v>
      </c>
      <c r="L237" s="26">
        <v>18</v>
      </c>
      <c r="M237"/>
    </row>
    <row r="238" spans="1:13" ht="12.75">
      <c r="A238" s="32" t="s">
        <v>40</v>
      </c>
      <c r="B238" s="32" t="s">
        <v>466</v>
      </c>
      <c r="C238" s="32" t="s">
        <v>467</v>
      </c>
      <c r="D238" s="26"/>
      <c r="E238" s="26"/>
      <c r="F238" s="26"/>
      <c r="G238" s="26">
        <v>10</v>
      </c>
      <c r="H238" s="26">
        <v>0</v>
      </c>
      <c r="I238" s="26">
        <v>0</v>
      </c>
      <c r="J238" s="26"/>
      <c r="K238" s="26"/>
      <c r="L238" s="26"/>
      <c r="M238"/>
    </row>
    <row r="239" spans="1:13" ht="12.75">
      <c r="A239" s="32" t="s">
        <v>40</v>
      </c>
      <c r="B239" s="32" t="s">
        <v>427</v>
      </c>
      <c r="C239" s="32" t="s">
        <v>428</v>
      </c>
      <c r="D239" s="26">
        <v>1756</v>
      </c>
      <c r="E239" s="26">
        <v>0</v>
      </c>
      <c r="F239" s="26">
        <v>0</v>
      </c>
      <c r="G239" s="26"/>
      <c r="H239" s="26"/>
      <c r="I239" s="26"/>
      <c r="J239" s="26"/>
      <c r="K239" s="26"/>
      <c r="L239" s="26"/>
      <c r="M239"/>
    </row>
    <row r="240" spans="1:13" ht="12.75">
      <c r="A240" s="32" t="s">
        <v>40</v>
      </c>
      <c r="B240" s="32" t="s">
        <v>468</v>
      </c>
      <c r="C240" s="32" t="s">
        <v>469</v>
      </c>
      <c r="D240" s="26">
        <v>0</v>
      </c>
      <c r="E240" s="26">
        <v>0</v>
      </c>
      <c r="F240" s="26">
        <v>4</v>
      </c>
      <c r="G240" s="26"/>
      <c r="H240" s="26"/>
      <c r="I240" s="26"/>
      <c r="J240" s="26">
        <v>0</v>
      </c>
      <c r="K240" s="26">
        <v>2</v>
      </c>
      <c r="L240" s="26">
        <v>198</v>
      </c>
      <c r="M240"/>
    </row>
    <row r="241" spans="1:13" ht="12.75">
      <c r="A241" s="32" t="s">
        <v>40</v>
      </c>
      <c r="B241" s="32" t="s">
        <v>429</v>
      </c>
      <c r="C241" s="32" t="s">
        <v>430</v>
      </c>
      <c r="D241" s="26">
        <v>240</v>
      </c>
      <c r="E241" s="26">
        <v>0</v>
      </c>
      <c r="F241" s="26">
        <v>6</v>
      </c>
      <c r="G241" s="26"/>
      <c r="H241" s="26"/>
      <c r="I241" s="26"/>
      <c r="J241" s="26">
        <v>96</v>
      </c>
      <c r="K241" s="26">
        <v>0</v>
      </c>
      <c r="L241" s="26">
        <v>0</v>
      </c>
      <c r="M241"/>
    </row>
    <row r="242" spans="1:13" ht="12.75">
      <c r="A242" s="32" t="s">
        <v>140</v>
      </c>
      <c r="B242" s="26"/>
      <c r="C242" s="26"/>
      <c r="D242" s="26">
        <f aca="true" t="shared" si="1" ref="D242:K242">SUM(D76:D241)</f>
        <v>395496</v>
      </c>
      <c r="E242" s="26">
        <f t="shared" si="1"/>
        <v>19848</v>
      </c>
      <c r="F242" s="26">
        <f t="shared" si="1"/>
        <v>93842</v>
      </c>
      <c r="G242" s="26">
        <f t="shared" si="1"/>
        <v>26966</v>
      </c>
      <c r="H242" s="26">
        <f t="shared" si="1"/>
        <v>1592</v>
      </c>
      <c r="I242" s="26">
        <f t="shared" si="1"/>
        <v>23626</v>
      </c>
      <c r="J242" s="26">
        <f t="shared" si="1"/>
        <v>424443</v>
      </c>
      <c r="K242" s="26">
        <f t="shared" si="1"/>
        <v>20729</v>
      </c>
      <c r="L242" s="26">
        <f>SUM(L76:L241)</f>
        <v>103562</v>
      </c>
      <c r="M242"/>
    </row>
    <row r="243" spans="1:13" ht="12.75">
      <c r="A243" s="3"/>
      <c r="B243" s="3"/>
      <c r="C243" s="3"/>
      <c r="D243" s="3"/>
      <c r="E243" s="3"/>
      <c r="F243" s="3"/>
      <c r="G243" s="3"/>
      <c r="H243" s="3"/>
      <c r="I243" s="3"/>
      <c r="J243" s="3"/>
      <c r="K243" s="3"/>
      <c r="L243" s="3"/>
      <c r="M243" s="3"/>
    </row>
    <row r="244" spans="1:13" ht="12.75">
      <c r="A244" s="10" t="s">
        <v>77</v>
      </c>
      <c r="B244" s="10"/>
      <c r="C244" s="10"/>
      <c r="D244"/>
      <c r="E244"/>
      <c r="F244"/>
      <c r="G244"/>
      <c r="H244"/>
      <c r="I244"/>
      <c r="J244"/>
      <c r="K244"/>
      <c r="L244"/>
      <c r="M244"/>
    </row>
    <row r="245" spans="1:13" ht="25.5" customHeight="1">
      <c r="A245" s="77" t="s">
        <v>53</v>
      </c>
      <c r="B245" s="78"/>
      <c r="C245" s="79"/>
      <c r="D245" s="86" t="str">
        <f>D47</f>
        <v>Spring 2000</v>
      </c>
      <c r="E245" s="86"/>
      <c r="F245" s="86"/>
      <c r="G245" s="86" t="str">
        <f>G47</f>
        <v>Summer 1 &amp; 2 2000</v>
      </c>
      <c r="H245" s="86"/>
      <c r="I245" s="86"/>
      <c r="J245" s="86" t="str">
        <f>J47</f>
        <v>Fall 2000</v>
      </c>
      <c r="K245" s="86"/>
      <c r="L245" s="86"/>
      <c r="M245" s="69" t="str">
        <f>M47</f>
        <v>GIS 1999-00</v>
      </c>
    </row>
    <row r="246" spans="1:13" ht="12.75">
      <c r="A246" s="91"/>
      <c r="B246" s="92"/>
      <c r="C246" s="93"/>
      <c r="D246" s="89"/>
      <c r="E246" s="89"/>
      <c r="F246" s="89"/>
      <c r="G246" s="89"/>
      <c r="H246" s="89"/>
      <c r="I246" s="89"/>
      <c r="J246" s="89"/>
      <c r="K246" s="89"/>
      <c r="L246" s="89"/>
      <c r="M246" s="94"/>
    </row>
    <row r="247" spans="1:13" ht="12.75">
      <c r="A247" s="80"/>
      <c r="B247" s="81"/>
      <c r="C247" s="82"/>
      <c r="D247" s="17" t="s">
        <v>6</v>
      </c>
      <c r="E247" s="17" t="s">
        <v>7</v>
      </c>
      <c r="F247" s="17" t="s">
        <v>8</v>
      </c>
      <c r="G247" s="18" t="s">
        <v>6</v>
      </c>
      <c r="H247" s="17" t="s">
        <v>7</v>
      </c>
      <c r="I247" s="19" t="s">
        <v>8</v>
      </c>
      <c r="J247" s="17" t="s">
        <v>6</v>
      </c>
      <c r="K247" s="17" t="s">
        <v>7</v>
      </c>
      <c r="L247" s="17" t="s">
        <v>8</v>
      </c>
      <c r="M247" s="18" t="s">
        <v>6</v>
      </c>
    </row>
    <row r="248" spans="1:13" ht="12.75">
      <c r="A248" s="32" t="s">
        <v>9</v>
      </c>
      <c r="B248" s="32" t="s">
        <v>146</v>
      </c>
      <c r="C248" s="32" t="s">
        <v>147</v>
      </c>
      <c r="D248" s="26">
        <v>6</v>
      </c>
      <c r="E248" s="26">
        <v>0</v>
      </c>
      <c r="F248" s="26">
        <v>0</v>
      </c>
      <c r="G248" s="26"/>
      <c r="H248" s="26"/>
      <c r="I248" s="26"/>
      <c r="J248" s="26"/>
      <c r="K248" s="26"/>
      <c r="L248" s="26"/>
      <c r="M248" s="26"/>
    </row>
    <row r="249" spans="1:13" ht="12.75">
      <c r="A249" s="32" t="s">
        <v>9</v>
      </c>
      <c r="B249" s="32" t="s">
        <v>150</v>
      </c>
      <c r="C249" s="32" t="s">
        <v>151</v>
      </c>
      <c r="D249" s="26">
        <v>7</v>
      </c>
      <c r="E249" s="26">
        <v>0</v>
      </c>
      <c r="F249" s="26">
        <v>210</v>
      </c>
      <c r="G249" s="26">
        <v>0</v>
      </c>
      <c r="H249" s="26">
        <v>0</v>
      </c>
      <c r="I249" s="26">
        <v>36</v>
      </c>
      <c r="J249" s="26">
        <v>4</v>
      </c>
      <c r="K249" s="26">
        <v>0</v>
      </c>
      <c r="L249" s="26">
        <v>244</v>
      </c>
      <c r="M249" s="26"/>
    </row>
    <row r="250" spans="1:13" ht="12.75">
      <c r="A250" s="32" t="s">
        <v>9</v>
      </c>
      <c r="B250" s="32" t="s">
        <v>152</v>
      </c>
      <c r="C250" s="32" t="s">
        <v>153</v>
      </c>
      <c r="D250" s="26">
        <v>6</v>
      </c>
      <c r="E250" s="26">
        <v>0</v>
      </c>
      <c r="F250" s="26">
        <v>40</v>
      </c>
      <c r="G250" s="26"/>
      <c r="H250" s="26"/>
      <c r="I250" s="26"/>
      <c r="J250" s="26">
        <v>6</v>
      </c>
      <c r="K250" s="26">
        <v>0</v>
      </c>
      <c r="L250" s="26">
        <v>54</v>
      </c>
      <c r="M250" s="26"/>
    </row>
    <row r="251" spans="1:13" ht="12.75">
      <c r="A251" s="32" t="s">
        <v>9</v>
      </c>
      <c r="B251" s="32" t="s">
        <v>154</v>
      </c>
      <c r="C251" s="32" t="s">
        <v>155</v>
      </c>
      <c r="D251" s="26">
        <v>0</v>
      </c>
      <c r="E251" s="26">
        <v>0</v>
      </c>
      <c r="F251" s="26">
        <v>2</v>
      </c>
      <c r="G251" s="26">
        <v>0</v>
      </c>
      <c r="H251" s="26">
        <v>0</v>
      </c>
      <c r="I251" s="26">
        <v>34</v>
      </c>
      <c r="J251" s="26">
        <v>0</v>
      </c>
      <c r="K251" s="26">
        <v>0</v>
      </c>
      <c r="L251" s="26">
        <v>114</v>
      </c>
      <c r="M251" s="26"/>
    </row>
    <row r="252" spans="1:13" ht="12.75">
      <c r="A252" s="32" t="s">
        <v>9</v>
      </c>
      <c r="B252" s="32" t="s">
        <v>156</v>
      </c>
      <c r="C252" s="32" t="s">
        <v>157</v>
      </c>
      <c r="D252" s="26">
        <v>0</v>
      </c>
      <c r="E252" s="26">
        <v>0</v>
      </c>
      <c r="F252" s="26">
        <v>118</v>
      </c>
      <c r="G252" s="26">
        <v>0</v>
      </c>
      <c r="H252" s="26">
        <v>0</v>
      </c>
      <c r="I252" s="26">
        <v>57</v>
      </c>
      <c r="J252" s="26">
        <v>0</v>
      </c>
      <c r="K252" s="26">
        <v>0</v>
      </c>
      <c r="L252" s="26">
        <v>189</v>
      </c>
      <c r="M252" s="26"/>
    </row>
    <row r="253" spans="1:13" ht="12.75">
      <c r="A253" s="32" t="s">
        <v>9</v>
      </c>
      <c r="B253" s="32" t="s">
        <v>158</v>
      </c>
      <c r="C253" s="32" t="s">
        <v>159</v>
      </c>
      <c r="D253" s="26">
        <v>18</v>
      </c>
      <c r="E253" s="26">
        <v>0</v>
      </c>
      <c r="F253" s="26">
        <v>45</v>
      </c>
      <c r="G253" s="26"/>
      <c r="H253" s="26"/>
      <c r="I253" s="26"/>
      <c r="J253" s="26">
        <v>0</v>
      </c>
      <c r="K253" s="26">
        <v>0</v>
      </c>
      <c r="L253" s="26">
        <v>45</v>
      </c>
      <c r="M253" s="26"/>
    </row>
    <row r="254" spans="1:13" ht="12.75">
      <c r="A254" s="32" t="s">
        <v>9</v>
      </c>
      <c r="B254" s="32" t="s">
        <v>170</v>
      </c>
      <c r="C254" s="32" t="s">
        <v>171</v>
      </c>
      <c r="D254" s="26">
        <v>0</v>
      </c>
      <c r="E254" s="26">
        <v>0</v>
      </c>
      <c r="F254" s="26">
        <v>16</v>
      </c>
      <c r="G254" s="26"/>
      <c r="H254" s="26"/>
      <c r="I254" s="26"/>
      <c r="J254" s="26"/>
      <c r="K254" s="26"/>
      <c r="L254" s="26"/>
      <c r="M254" s="26"/>
    </row>
    <row r="255" spans="1:13" ht="12.75">
      <c r="A255" s="32" t="s">
        <v>9</v>
      </c>
      <c r="B255" s="32" t="s">
        <v>176</v>
      </c>
      <c r="C255" s="32" t="s">
        <v>177</v>
      </c>
      <c r="D255" s="26">
        <v>0</v>
      </c>
      <c r="E255" s="26">
        <v>0</v>
      </c>
      <c r="F255" s="26">
        <v>252</v>
      </c>
      <c r="G255" s="26">
        <v>0</v>
      </c>
      <c r="H255" s="26">
        <v>0</v>
      </c>
      <c r="I255" s="26">
        <v>318</v>
      </c>
      <c r="J255" s="26">
        <v>8</v>
      </c>
      <c r="K255" s="26">
        <v>0</v>
      </c>
      <c r="L255" s="26">
        <v>344</v>
      </c>
      <c r="M255" s="26"/>
    </row>
    <row r="256" spans="1:13" ht="12.75">
      <c r="A256" s="32" t="s">
        <v>9</v>
      </c>
      <c r="B256" s="32" t="s">
        <v>178</v>
      </c>
      <c r="C256" s="32" t="s">
        <v>179</v>
      </c>
      <c r="D256" s="26">
        <v>0</v>
      </c>
      <c r="E256" s="26">
        <v>0</v>
      </c>
      <c r="F256" s="26">
        <v>234</v>
      </c>
      <c r="G256" s="26">
        <v>0</v>
      </c>
      <c r="H256" s="26">
        <v>0</v>
      </c>
      <c r="I256" s="26">
        <v>428</v>
      </c>
      <c r="J256" s="26">
        <v>2</v>
      </c>
      <c r="K256" s="26">
        <v>0</v>
      </c>
      <c r="L256" s="26">
        <v>238</v>
      </c>
      <c r="M256" s="26"/>
    </row>
    <row r="257" spans="1:13" ht="12.75">
      <c r="A257" s="32" t="s">
        <v>9</v>
      </c>
      <c r="B257" s="32" t="s">
        <v>180</v>
      </c>
      <c r="C257" s="32" t="s">
        <v>181</v>
      </c>
      <c r="D257" s="26">
        <v>15</v>
      </c>
      <c r="E257" s="26">
        <v>0</v>
      </c>
      <c r="F257" s="26">
        <v>312</v>
      </c>
      <c r="G257" s="26">
        <v>3</v>
      </c>
      <c r="H257" s="26">
        <v>0</v>
      </c>
      <c r="I257" s="26">
        <v>216</v>
      </c>
      <c r="J257" s="26">
        <v>0</v>
      </c>
      <c r="K257" s="26">
        <v>0</v>
      </c>
      <c r="L257" s="26">
        <v>238</v>
      </c>
      <c r="M257" s="26"/>
    </row>
    <row r="258" spans="1:13" ht="12.75">
      <c r="A258" s="32" t="s">
        <v>9</v>
      </c>
      <c r="B258" s="32" t="s">
        <v>182</v>
      </c>
      <c r="C258" s="32" t="s">
        <v>183</v>
      </c>
      <c r="D258" s="26">
        <v>0</v>
      </c>
      <c r="E258" s="26">
        <v>0</v>
      </c>
      <c r="F258" s="26">
        <v>74</v>
      </c>
      <c r="G258" s="26">
        <v>0</v>
      </c>
      <c r="H258" s="26">
        <v>0</v>
      </c>
      <c r="I258" s="26">
        <v>90</v>
      </c>
      <c r="J258" s="26">
        <v>0</v>
      </c>
      <c r="K258" s="26">
        <v>0</v>
      </c>
      <c r="L258" s="26">
        <v>110</v>
      </c>
      <c r="M258" s="26"/>
    </row>
    <row r="259" spans="1:13" ht="12.75">
      <c r="A259" s="32" t="s">
        <v>9</v>
      </c>
      <c r="B259" s="32" t="s">
        <v>184</v>
      </c>
      <c r="C259" s="32" t="s">
        <v>185</v>
      </c>
      <c r="D259" s="26">
        <v>0</v>
      </c>
      <c r="E259" s="26">
        <v>0</v>
      </c>
      <c r="F259" s="26">
        <v>40</v>
      </c>
      <c r="G259" s="26">
        <v>0</v>
      </c>
      <c r="H259" s="26">
        <v>0</v>
      </c>
      <c r="I259" s="26">
        <v>18</v>
      </c>
      <c r="J259" s="26">
        <v>12</v>
      </c>
      <c r="K259" s="26">
        <v>0</v>
      </c>
      <c r="L259" s="26">
        <v>45</v>
      </c>
      <c r="M259" s="26"/>
    </row>
    <row r="260" spans="1:13" ht="12.75">
      <c r="A260" s="32" t="s">
        <v>9</v>
      </c>
      <c r="B260" s="32" t="s">
        <v>186</v>
      </c>
      <c r="C260" s="32" t="s">
        <v>187</v>
      </c>
      <c r="D260" s="26">
        <v>0</v>
      </c>
      <c r="E260" s="26">
        <v>0</v>
      </c>
      <c r="F260" s="26">
        <v>954</v>
      </c>
      <c r="G260" s="26">
        <v>0</v>
      </c>
      <c r="H260" s="26">
        <v>0</v>
      </c>
      <c r="I260" s="26">
        <v>808</v>
      </c>
      <c r="J260" s="26">
        <v>0</v>
      </c>
      <c r="K260" s="26">
        <v>0</v>
      </c>
      <c r="L260" s="26">
        <v>326</v>
      </c>
      <c r="M260" s="26"/>
    </row>
    <row r="261" spans="1:13" ht="12.75">
      <c r="A261" s="32" t="s">
        <v>9</v>
      </c>
      <c r="B261" s="32" t="s">
        <v>192</v>
      </c>
      <c r="C261" s="32" t="s">
        <v>193</v>
      </c>
      <c r="D261" s="26">
        <v>0</v>
      </c>
      <c r="E261" s="26">
        <v>0</v>
      </c>
      <c r="F261" s="26">
        <v>3</v>
      </c>
      <c r="G261" s="26"/>
      <c r="H261" s="26"/>
      <c r="I261" s="26"/>
      <c r="J261" s="26"/>
      <c r="K261" s="26"/>
      <c r="L261" s="26"/>
      <c r="M261" s="26"/>
    </row>
    <row r="262" spans="1:13" ht="12.75">
      <c r="A262" s="32" t="s">
        <v>9</v>
      </c>
      <c r="B262" s="32" t="s">
        <v>196</v>
      </c>
      <c r="C262" s="32" t="s">
        <v>197</v>
      </c>
      <c r="D262" s="26">
        <v>0</v>
      </c>
      <c r="E262" s="26">
        <v>0</v>
      </c>
      <c r="F262" s="26">
        <v>469</v>
      </c>
      <c r="G262" s="26">
        <v>19</v>
      </c>
      <c r="H262" s="26">
        <v>0</v>
      </c>
      <c r="I262" s="26">
        <v>467</v>
      </c>
      <c r="J262" s="26">
        <v>27</v>
      </c>
      <c r="K262" s="26">
        <v>0</v>
      </c>
      <c r="L262" s="26">
        <v>1151</v>
      </c>
      <c r="M262" s="26"/>
    </row>
    <row r="263" spans="1:13" ht="12.75">
      <c r="A263" s="32" t="s">
        <v>9</v>
      </c>
      <c r="B263" s="32" t="s">
        <v>203</v>
      </c>
      <c r="C263" s="32" t="s">
        <v>204</v>
      </c>
      <c r="D263" s="26">
        <v>0</v>
      </c>
      <c r="E263" s="26">
        <v>0</v>
      </c>
      <c r="F263" s="26">
        <v>25</v>
      </c>
      <c r="G263" s="26"/>
      <c r="H263" s="26"/>
      <c r="I263" s="26"/>
      <c r="J263" s="26">
        <v>0</v>
      </c>
      <c r="K263" s="26">
        <v>0</v>
      </c>
      <c r="L263" s="26">
        <v>56</v>
      </c>
      <c r="M263" s="26"/>
    </row>
    <row r="264" spans="1:13" ht="12.75">
      <c r="A264" s="32" t="s">
        <v>9</v>
      </c>
      <c r="B264" s="32" t="s">
        <v>205</v>
      </c>
      <c r="C264" s="32" t="s">
        <v>206</v>
      </c>
      <c r="D264" s="26">
        <v>0</v>
      </c>
      <c r="E264" s="26">
        <v>0</v>
      </c>
      <c r="F264" s="26">
        <v>49</v>
      </c>
      <c r="G264" s="26"/>
      <c r="H264" s="26"/>
      <c r="I264" s="26"/>
      <c r="J264" s="26">
        <v>0</v>
      </c>
      <c r="K264" s="26">
        <v>0</v>
      </c>
      <c r="L264" s="26">
        <v>80</v>
      </c>
      <c r="M264" s="26"/>
    </row>
    <row r="265" spans="1:13" ht="12.75">
      <c r="A265" s="32" t="s">
        <v>9</v>
      </c>
      <c r="B265" s="32" t="s">
        <v>209</v>
      </c>
      <c r="C265" s="32" t="s">
        <v>210</v>
      </c>
      <c r="D265" s="26">
        <v>0</v>
      </c>
      <c r="E265" s="26">
        <v>0</v>
      </c>
      <c r="F265" s="26">
        <v>158</v>
      </c>
      <c r="G265" s="26">
        <v>0</v>
      </c>
      <c r="H265" s="26">
        <v>0</v>
      </c>
      <c r="I265" s="26">
        <v>4</v>
      </c>
      <c r="J265" s="26">
        <v>3</v>
      </c>
      <c r="K265" s="26">
        <v>0</v>
      </c>
      <c r="L265" s="26">
        <v>78</v>
      </c>
      <c r="M265" s="26"/>
    </row>
    <row r="266" spans="1:13" ht="12.75">
      <c r="A266" s="32" t="s">
        <v>9</v>
      </c>
      <c r="B266" s="32" t="s">
        <v>221</v>
      </c>
      <c r="C266" s="32" t="s">
        <v>222</v>
      </c>
      <c r="D266" s="26">
        <v>0</v>
      </c>
      <c r="E266" s="26">
        <v>0</v>
      </c>
      <c r="F266" s="26">
        <v>52</v>
      </c>
      <c r="G266" s="26">
        <v>0</v>
      </c>
      <c r="H266" s="26">
        <v>0</v>
      </c>
      <c r="I266" s="26">
        <v>94</v>
      </c>
      <c r="J266" s="26">
        <v>0</v>
      </c>
      <c r="K266" s="26">
        <v>0</v>
      </c>
      <c r="L266" s="26">
        <v>28</v>
      </c>
      <c r="M266" s="26"/>
    </row>
    <row r="267" spans="1:13" ht="12.75">
      <c r="A267" s="32" t="s">
        <v>9</v>
      </c>
      <c r="B267" s="32" t="s">
        <v>223</v>
      </c>
      <c r="C267" s="32" t="s">
        <v>224</v>
      </c>
      <c r="D267" s="26">
        <v>3</v>
      </c>
      <c r="E267" s="26">
        <v>0</v>
      </c>
      <c r="F267" s="26">
        <v>1</v>
      </c>
      <c r="G267" s="26"/>
      <c r="H267" s="26"/>
      <c r="I267" s="26"/>
      <c r="J267" s="26">
        <v>3</v>
      </c>
      <c r="K267" s="26">
        <v>0</v>
      </c>
      <c r="L267" s="26">
        <v>0</v>
      </c>
      <c r="M267" s="26"/>
    </row>
    <row r="268" spans="1:13" ht="12.75">
      <c r="A268" s="32" t="s">
        <v>9</v>
      </c>
      <c r="B268" s="32" t="s">
        <v>257</v>
      </c>
      <c r="C268" s="32" t="s">
        <v>258</v>
      </c>
      <c r="D268" s="26">
        <v>0</v>
      </c>
      <c r="E268" s="26">
        <v>0</v>
      </c>
      <c r="F268" s="26">
        <v>3</v>
      </c>
      <c r="G268" s="26"/>
      <c r="H268" s="26"/>
      <c r="I268" s="26"/>
      <c r="J268" s="26"/>
      <c r="K268" s="26"/>
      <c r="L268" s="26"/>
      <c r="M268" s="26"/>
    </row>
    <row r="269" spans="1:13" ht="12.75">
      <c r="A269" s="32" t="s">
        <v>9</v>
      </c>
      <c r="B269" s="32" t="s">
        <v>259</v>
      </c>
      <c r="C269" s="32" t="s">
        <v>260</v>
      </c>
      <c r="D269" s="26">
        <v>0</v>
      </c>
      <c r="E269" s="26">
        <v>0</v>
      </c>
      <c r="F269" s="26">
        <v>2</v>
      </c>
      <c r="G269" s="26">
        <v>0</v>
      </c>
      <c r="H269" s="26">
        <v>0</v>
      </c>
      <c r="I269" s="26">
        <v>2</v>
      </c>
      <c r="J269" s="26"/>
      <c r="K269" s="26"/>
      <c r="L269" s="26"/>
      <c r="M269" s="26"/>
    </row>
    <row r="270" spans="1:13" ht="12.75">
      <c r="A270" s="32" t="s">
        <v>9</v>
      </c>
      <c r="B270" s="32" t="s">
        <v>269</v>
      </c>
      <c r="C270" s="32" t="s">
        <v>270</v>
      </c>
      <c r="D270" s="26">
        <v>6</v>
      </c>
      <c r="E270" s="26">
        <v>0</v>
      </c>
      <c r="F270" s="26">
        <v>69</v>
      </c>
      <c r="G270" s="26"/>
      <c r="H270" s="26"/>
      <c r="I270" s="26"/>
      <c r="J270" s="26">
        <v>0</v>
      </c>
      <c r="K270" s="26">
        <v>0</v>
      </c>
      <c r="L270" s="26">
        <v>45</v>
      </c>
      <c r="M270" s="26"/>
    </row>
    <row r="271" spans="1:13" ht="12.75">
      <c r="A271" s="32" t="s">
        <v>9</v>
      </c>
      <c r="B271" s="32" t="s">
        <v>279</v>
      </c>
      <c r="C271" s="32" t="s">
        <v>280</v>
      </c>
      <c r="D271" s="26"/>
      <c r="E271" s="26"/>
      <c r="F271" s="26"/>
      <c r="G271" s="26"/>
      <c r="H271" s="26"/>
      <c r="I271" s="26"/>
      <c r="J271" s="26">
        <v>0</v>
      </c>
      <c r="K271" s="26">
        <v>0</v>
      </c>
      <c r="L271" s="26">
        <v>4</v>
      </c>
      <c r="M271" s="26"/>
    </row>
    <row r="272" spans="1:13" ht="12.75">
      <c r="A272" s="32" t="s">
        <v>9</v>
      </c>
      <c r="B272" s="32" t="s">
        <v>283</v>
      </c>
      <c r="C272" s="32" t="s">
        <v>284</v>
      </c>
      <c r="D272" s="26"/>
      <c r="E272" s="26"/>
      <c r="F272" s="26"/>
      <c r="G272" s="26"/>
      <c r="H272" s="26"/>
      <c r="I272" s="26"/>
      <c r="J272" s="26">
        <v>0</v>
      </c>
      <c r="K272" s="26">
        <v>0</v>
      </c>
      <c r="L272" s="26">
        <v>24</v>
      </c>
      <c r="M272" s="26"/>
    </row>
    <row r="273" spans="1:13" ht="12.75">
      <c r="A273" s="32" t="s">
        <v>9</v>
      </c>
      <c r="B273" s="32" t="s">
        <v>285</v>
      </c>
      <c r="C273" s="32" t="s">
        <v>286</v>
      </c>
      <c r="D273" s="26">
        <v>0</v>
      </c>
      <c r="E273" s="26">
        <v>0</v>
      </c>
      <c r="F273" s="26">
        <v>22</v>
      </c>
      <c r="G273" s="26"/>
      <c r="H273" s="26"/>
      <c r="I273" s="26"/>
      <c r="J273" s="26">
        <v>2</v>
      </c>
      <c r="K273" s="26">
        <v>0</v>
      </c>
      <c r="L273" s="26">
        <v>23</v>
      </c>
      <c r="M273" s="26"/>
    </row>
    <row r="274" spans="1:13" ht="12.75">
      <c r="A274" s="32" t="s">
        <v>9</v>
      </c>
      <c r="B274" s="32" t="s">
        <v>297</v>
      </c>
      <c r="C274" s="32" t="s">
        <v>298</v>
      </c>
      <c r="D274" s="26">
        <v>3</v>
      </c>
      <c r="E274" s="26">
        <v>0</v>
      </c>
      <c r="F274" s="26">
        <v>0</v>
      </c>
      <c r="G274" s="26"/>
      <c r="H274" s="26"/>
      <c r="I274" s="26"/>
      <c r="J274" s="26">
        <v>3</v>
      </c>
      <c r="K274" s="26">
        <v>0</v>
      </c>
      <c r="L274" s="26">
        <v>0</v>
      </c>
      <c r="M274" s="26"/>
    </row>
    <row r="275" spans="1:13" ht="12.75">
      <c r="A275" s="32" t="s">
        <v>9</v>
      </c>
      <c r="B275" s="32" t="s">
        <v>299</v>
      </c>
      <c r="C275" s="32" t="s">
        <v>300</v>
      </c>
      <c r="D275" s="26"/>
      <c r="E275" s="26"/>
      <c r="F275" s="26"/>
      <c r="G275" s="26">
        <v>12</v>
      </c>
      <c r="H275" s="26">
        <v>0</v>
      </c>
      <c r="I275" s="26">
        <v>0</v>
      </c>
      <c r="J275" s="26"/>
      <c r="K275" s="26"/>
      <c r="L275" s="26"/>
      <c r="M275" s="26"/>
    </row>
    <row r="276" spans="1:13" ht="12.75">
      <c r="A276" s="32" t="s">
        <v>9</v>
      </c>
      <c r="B276" s="32" t="s">
        <v>301</v>
      </c>
      <c r="C276" s="32" t="s">
        <v>302</v>
      </c>
      <c r="D276" s="26"/>
      <c r="E276" s="26"/>
      <c r="F276" s="26"/>
      <c r="G276" s="26"/>
      <c r="H276" s="26"/>
      <c r="I276" s="26"/>
      <c r="J276" s="26">
        <v>0</v>
      </c>
      <c r="K276" s="26">
        <v>0</v>
      </c>
      <c r="L276" s="26">
        <v>52</v>
      </c>
      <c r="M276" s="26"/>
    </row>
    <row r="277" spans="1:13" ht="12.75">
      <c r="A277" s="32" t="s">
        <v>9</v>
      </c>
      <c r="B277" s="32" t="s">
        <v>303</v>
      </c>
      <c r="C277" s="32" t="s">
        <v>304</v>
      </c>
      <c r="D277" s="26">
        <v>107</v>
      </c>
      <c r="E277" s="26">
        <v>0</v>
      </c>
      <c r="F277" s="26">
        <v>66</v>
      </c>
      <c r="G277" s="26">
        <v>260</v>
      </c>
      <c r="H277" s="26">
        <v>0</v>
      </c>
      <c r="I277" s="26">
        <v>71</v>
      </c>
      <c r="J277" s="26">
        <v>46</v>
      </c>
      <c r="K277" s="26">
        <v>0</v>
      </c>
      <c r="L277" s="26">
        <v>60</v>
      </c>
      <c r="M277" s="26"/>
    </row>
    <row r="278" spans="1:13" ht="12.75">
      <c r="A278" s="32" t="s">
        <v>9</v>
      </c>
      <c r="B278" s="32" t="s">
        <v>311</v>
      </c>
      <c r="C278" s="32" t="s">
        <v>312</v>
      </c>
      <c r="D278" s="26">
        <v>5</v>
      </c>
      <c r="E278" s="26">
        <v>0</v>
      </c>
      <c r="F278" s="26">
        <v>0</v>
      </c>
      <c r="G278" s="26"/>
      <c r="H278" s="26"/>
      <c r="I278" s="26"/>
      <c r="J278" s="26"/>
      <c r="K278" s="26"/>
      <c r="L278" s="26"/>
      <c r="M278" s="26"/>
    </row>
    <row r="279" spans="1:13" ht="12.75">
      <c r="A279" s="32" t="s">
        <v>9</v>
      </c>
      <c r="B279" s="32" t="s">
        <v>315</v>
      </c>
      <c r="C279" s="32" t="s">
        <v>316</v>
      </c>
      <c r="D279" s="26">
        <v>3</v>
      </c>
      <c r="E279" s="26">
        <v>0</v>
      </c>
      <c r="F279" s="26">
        <v>0</v>
      </c>
      <c r="G279" s="26"/>
      <c r="H279" s="26"/>
      <c r="I279" s="26"/>
      <c r="J279" s="26"/>
      <c r="K279" s="26"/>
      <c r="L279" s="26"/>
      <c r="M279" s="26"/>
    </row>
    <row r="280" spans="1:13" ht="12.75">
      <c r="A280" s="32" t="s">
        <v>9</v>
      </c>
      <c r="B280" s="32" t="s">
        <v>329</v>
      </c>
      <c r="C280" s="32" t="s">
        <v>330</v>
      </c>
      <c r="D280" s="26">
        <v>4</v>
      </c>
      <c r="E280" s="26">
        <v>0</v>
      </c>
      <c r="F280" s="26">
        <v>4</v>
      </c>
      <c r="G280" s="26"/>
      <c r="H280" s="26"/>
      <c r="I280" s="26"/>
      <c r="J280" s="26"/>
      <c r="K280" s="26"/>
      <c r="L280" s="26"/>
      <c r="M280" s="26"/>
    </row>
    <row r="281" spans="1:13" ht="12.75">
      <c r="A281" s="32" t="s">
        <v>9</v>
      </c>
      <c r="B281" s="32" t="s">
        <v>331</v>
      </c>
      <c r="C281" s="32" t="s">
        <v>332</v>
      </c>
      <c r="D281" s="26">
        <v>0</v>
      </c>
      <c r="E281" s="26">
        <v>0</v>
      </c>
      <c r="F281" s="26">
        <v>24</v>
      </c>
      <c r="G281" s="26"/>
      <c r="H281" s="26"/>
      <c r="I281" s="26"/>
      <c r="J281" s="26"/>
      <c r="K281" s="26"/>
      <c r="L281" s="26"/>
      <c r="M281" s="26"/>
    </row>
    <row r="282" spans="1:13" ht="12.75">
      <c r="A282" s="32" t="s">
        <v>9</v>
      </c>
      <c r="B282" s="32" t="s">
        <v>335</v>
      </c>
      <c r="C282" s="32" t="s">
        <v>336</v>
      </c>
      <c r="D282" s="26"/>
      <c r="E282" s="26"/>
      <c r="F282" s="26"/>
      <c r="G282" s="26"/>
      <c r="H282" s="26"/>
      <c r="I282" s="26"/>
      <c r="J282" s="26">
        <v>0</v>
      </c>
      <c r="K282" s="26">
        <v>0</v>
      </c>
      <c r="L282" s="26">
        <v>4</v>
      </c>
      <c r="M282" s="26"/>
    </row>
    <row r="283" spans="1:13" ht="12.75">
      <c r="A283" s="32" t="s">
        <v>9</v>
      </c>
      <c r="B283" s="32" t="s">
        <v>339</v>
      </c>
      <c r="C283" s="32" t="s">
        <v>340</v>
      </c>
      <c r="D283" s="26">
        <v>0</v>
      </c>
      <c r="E283" s="26">
        <v>0</v>
      </c>
      <c r="F283" s="26">
        <v>3</v>
      </c>
      <c r="G283" s="26"/>
      <c r="H283" s="26"/>
      <c r="I283" s="26"/>
      <c r="J283" s="26">
        <v>0</v>
      </c>
      <c r="K283" s="26">
        <v>0</v>
      </c>
      <c r="L283" s="26">
        <v>3</v>
      </c>
      <c r="M283" s="26"/>
    </row>
    <row r="284" spans="1:13" ht="12.75">
      <c r="A284" s="32" t="s">
        <v>9</v>
      </c>
      <c r="B284" s="32" t="s">
        <v>341</v>
      </c>
      <c r="C284" s="32" t="s">
        <v>342</v>
      </c>
      <c r="D284" s="26">
        <v>0</v>
      </c>
      <c r="E284" s="26">
        <v>0</v>
      </c>
      <c r="F284" s="26">
        <v>12</v>
      </c>
      <c r="G284" s="26"/>
      <c r="H284" s="26"/>
      <c r="I284" s="26"/>
      <c r="J284" s="26">
        <v>0</v>
      </c>
      <c r="K284" s="26">
        <v>0</v>
      </c>
      <c r="L284" s="26">
        <v>9</v>
      </c>
      <c r="M284" s="26"/>
    </row>
    <row r="285" spans="1:13" ht="12.75">
      <c r="A285" s="32" t="s">
        <v>9</v>
      </c>
      <c r="B285" s="32" t="s">
        <v>349</v>
      </c>
      <c r="C285" s="32" t="s">
        <v>350</v>
      </c>
      <c r="D285" s="26">
        <v>0</v>
      </c>
      <c r="E285" s="26">
        <v>0</v>
      </c>
      <c r="F285" s="26">
        <v>139</v>
      </c>
      <c r="G285" s="26">
        <v>0</v>
      </c>
      <c r="H285" s="26">
        <v>0</v>
      </c>
      <c r="I285" s="26">
        <v>46</v>
      </c>
      <c r="J285" s="26">
        <v>0</v>
      </c>
      <c r="K285" s="26">
        <v>0</v>
      </c>
      <c r="L285" s="26">
        <v>86</v>
      </c>
      <c r="M285" s="26"/>
    </row>
    <row r="286" spans="1:13" ht="12.75">
      <c r="A286" s="32" t="s">
        <v>9</v>
      </c>
      <c r="B286" s="32" t="s">
        <v>377</v>
      </c>
      <c r="C286" s="32" t="s">
        <v>37</v>
      </c>
      <c r="D286" s="26">
        <v>60</v>
      </c>
      <c r="E286" s="26">
        <v>0</v>
      </c>
      <c r="F286" s="26">
        <v>239</v>
      </c>
      <c r="G286" s="26">
        <v>14</v>
      </c>
      <c r="H286" s="26">
        <v>0</v>
      </c>
      <c r="I286" s="26">
        <v>226</v>
      </c>
      <c r="J286" s="26">
        <v>11</v>
      </c>
      <c r="K286" s="26">
        <v>0</v>
      </c>
      <c r="L286" s="26">
        <v>267</v>
      </c>
      <c r="M286" s="26"/>
    </row>
    <row r="287" spans="1:13" ht="12.75">
      <c r="A287" s="32" t="s">
        <v>9</v>
      </c>
      <c r="B287" s="32" t="s">
        <v>378</v>
      </c>
      <c r="C287" s="32" t="s">
        <v>39</v>
      </c>
      <c r="D287" s="26">
        <v>0</v>
      </c>
      <c r="E287" s="26">
        <v>0</v>
      </c>
      <c r="F287" s="26">
        <v>924</v>
      </c>
      <c r="G287" s="26">
        <v>0</v>
      </c>
      <c r="H287" s="26">
        <v>0</v>
      </c>
      <c r="I287" s="26">
        <v>526</v>
      </c>
      <c r="J287" s="26">
        <v>0</v>
      </c>
      <c r="K287" s="26">
        <v>0</v>
      </c>
      <c r="L287" s="26">
        <v>1026</v>
      </c>
      <c r="M287" s="26"/>
    </row>
    <row r="288" spans="1:13" ht="12.75">
      <c r="A288" s="32" t="s">
        <v>470</v>
      </c>
      <c r="B288" s="26"/>
      <c r="C288" s="26"/>
      <c r="D288" s="26">
        <v>243</v>
      </c>
      <c r="E288" s="26">
        <v>0</v>
      </c>
      <c r="F288" s="26">
        <v>4561</v>
      </c>
      <c r="G288" s="26">
        <v>308</v>
      </c>
      <c r="H288" s="26">
        <v>0</v>
      </c>
      <c r="I288" s="26">
        <v>3441</v>
      </c>
      <c r="J288" s="26">
        <v>127</v>
      </c>
      <c r="K288" s="26">
        <v>0</v>
      </c>
      <c r="L288" s="26">
        <v>4943</v>
      </c>
      <c r="M288" s="26"/>
    </row>
    <row r="289" spans="1:15" ht="12.75">
      <c r="A289" s="6"/>
      <c r="B289" s="6"/>
      <c r="C289" s="6"/>
      <c r="D289" s="7"/>
      <c r="E289" s="7"/>
      <c r="F289" s="7"/>
      <c r="G289" s="7"/>
      <c r="H289" s="7"/>
      <c r="I289" s="7"/>
      <c r="J289" s="7"/>
      <c r="K289" s="7"/>
      <c r="L289" s="7"/>
      <c r="M289" s="7"/>
      <c r="N289" s="8"/>
      <c r="O289" s="8"/>
    </row>
    <row r="290" spans="1:15" ht="12.75">
      <c r="A290" s="6"/>
      <c r="B290" s="6"/>
      <c r="C290" s="6"/>
      <c r="D290" s="7"/>
      <c r="E290" s="7"/>
      <c r="F290" s="7"/>
      <c r="G290" s="7"/>
      <c r="H290" s="7"/>
      <c r="I290" s="7"/>
      <c r="J290" s="7"/>
      <c r="K290" s="7"/>
      <c r="L290" s="7"/>
      <c r="M290" s="7"/>
      <c r="N290" s="8"/>
      <c r="O290" s="8"/>
    </row>
    <row r="291" spans="1:15" ht="12.75">
      <c r="A291" s="6"/>
      <c r="B291" s="6"/>
      <c r="C291" s="6"/>
      <c r="D291" s="7"/>
      <c r="E291" s="7"/>
      <c r="F291" s="7"/>
      <c r="G291" s="7"/>
      <c r="H291" s="7"/>
      <c r="I291" s="7"/>
      <c r="J291" s="7"/>
      <c r="K291" s="7"/>
      <c r="L291" s="7"/>
      <c r="M291" s="7"/>
      <c r="N291" s="8"/>
      <c r="O291" s="8"/>
    </row>
    <row r="292" spans="1:15" ht="12.75">
      <c r="A292" s="3"/>
      <c r="B292" s="3"/>
      <c r="C292" s="3"/>
      <c r="D292" s="3"/>
      <c r="E292" s="3"/>
      <c r="F292" s="3"/>
      <c r="G292" s="3"/>
      <c r="H292" s="3"/>
      <c r="I292" s="3"/>
      <c r="J292" s="3"/>
      <c r="K292" s="3"/>
      <c r="L292" s="3"/>
      <c r="M292" s="7"/>
      <c r="N292" s="8"/>
      <c r="O292" s="8"/>
    </row>
    <row r="293" spans="1:15" ht="12.75">
      <c r="A293" s="10" t="s">
        <v>81</v>
      </c>
      <c r="B293"/>
      <c r="C293"/>
      <c r="D293"/>
      <c r="E293"/>
      <c r="F293"/>
      <c r="G293"/>
      <c r="H293"/>
      <c r="I293"/>
      <c r="J293"/>
      <c r="K293" s="3"/>
      <c r="L293" s="3"/>
      <c r="M293" s="7"/>
      <c r="N293" s="8"/>
      <c r="O293" s="8"/>
    </row>
    <row r="294" spans="1:15" ht="12.75">
      <c r="A294" s="10" t="s">
        <v>62</v>
      </c>
      <c r="B294"/>
      <c r="C294"/>
      <c r="D294"/>
      <c r="E294"/>
      <c r="F294"/>
      <c r="G294"/>
      <c r="H294"/>
      <c r="I294"/>
      <c r="J294"/>
      <c r="K294" s="3"/>
      <c r="L294" s="3"/>
      <c r="M294" s="7"/>
      <c r="N294" s="8"/>
      <c r="O294" s="8"/>
    </row>
    <row r="295" spans="1:15" ht="12.75">
      <c r="A295" s="10"/>
      <c r="B295"/>
      <c r="C295" s="70" t="s">
        <v>59</v>
      </c>
      <c r="D295" s="23"/>
      <c r="E295" s="21"/>
      <c r="F295" s="74" t="s">
        <v>82</v>
      </c>
      <c r="G295" s="75"/>
      <c r="H295" s="75"/>
      <c r="I295" s="75"/>
      <c r="J295" s="76"/>
      <c r="K295" s="3"/>
      <c r="L295" s="3"/>
      <c r="M295" s="7"/>
      <c r="N295" s="8"/>
      <c r="O295" s="8"/>
    </row>
    <row r="296" spans="1:15" ht="25.5">
      <c r="A296"/>
      <c r="B296"/>
      <c r="C296" s="71"/>
      <c r="D296" s="24" t="s">
        <v>63</v>
      </c>
      <c r="E296" s="25" t="s">
        <v>60</v>
      </c>
      <c r="F296" s="22" t="s">
        <v>4</v>
      </c>
      <c r="G296" s="20" t="s">
        <v>47</v>
      </c>
      <c r="H296" s="23" t="s">
        <v>61</v>
      </c>
      <c r="I296" s="23" t="s">
        <v>3</v>
      </c>
      <c r="J296" s="23" t="s">
        <v>43</v>
      </c>
      <c r="K296" s="56"/>
      <c r="L296" s="56"/>
      <c r="M296" s="56"/>
      <c r="N296" s="8"/>
      <c r="O296" s="8"/>
    </row>
    <row r="297" spans="1:15" ht="12.75">
      <c r="A297"/>
      <c r="B297"/>
      <c r="C297" s="26" t="s">
        <v>58</v>
      </c>
      <c r="D297" s="26">
        <v>263317</v>
      </c>
      <c r="E297" s="26">
        <v>1705</v>
      </c>
      <c r="F297" s="26">
        <v>790</v>
      </c>
      <c r="G297" s="26">
        <v>4</v>
      </c>
      <c r="H297" s="26">
        <v>360</v>
      </c>
      <c r="I297" s="26">
        <v>1230</v>
      </c>
      <c r="J297" s="26">
        <f>SUM(F297:I297)</f>
        <v>2384</v>
      </c>
      <c r="K297" s="7"/>
      <c r="L297" s="7"/>
      <c r="M297" s="7"/>
      <c r="N297" s="8"/>
      <c r="O297" s="8"/>
    </row>
    <row r="298" spans="1:15" ht="12.75">
      <c r="A298"/>
      <c r="B298"/>
      <c r="C298" s="26" t="s">
        <v>54</v>
      </c>
      <c r="D298" s="26">
        <v>260817</v>
      </c>
      <c r="E298" s="26">
        <v>1710</v>
      </c>
      <c r="F298" s="26">
        <v>1120</v>
      </c>
      <c r="G298" s="26"/>
      <c r="H298" s="26">
        <v>0</v>
      </c>
      <c r="I298" s="26">
        <v>1024</v>
      </c>
      <c r="J298" s="26">
        <f>SUM(F298:I298)</f>
        <v>2144</v>
      </c>
      <c r="K298" s="7"/>
      <c r="L298" s="7"/>
      <c r="M298" s="7"/>
      <c r="N298" s="8"/>
      <c r="O298" s="8"/>
    </row>
    <row r="299" spans="1:15" ht="12.75">
      <c r="A299"/>
      <c r="B299"/>
      <c r="C299" s="26" t="s">
        <v>55</v>
      </c>
      <c r="D299" s="26">
        <v>261417</v>
      </c>
      <c r="E299" s="26">
        <v>1720</v>
      </c>
      <c r="F299" s="26">
        <v>1072</v>
      </c>
      <c r="G299" s="26"/>
      <c r="H299" s="26">
        <v>128</v>
      </c>
      <c r="I299" s="26">
        <v>1360</v>
      </c>
      <c r="J299" s="26">
        <f>SUM(F299:I299)</f>
        <v>2560</v>
      </c>
      <c r="K299" s="7"/>
      <c r="L299" s="7"/>
      <c r="M299" s="7"/>
      <c r="N299" s="8"/>
      <c r="O299" s="8"/>
    </row>
    <row r="300" spans="1:15" ht="12.75">
      <c r="A300"/>
      <c r="B300"/>
      <c r="C300" s="26" t="s">
        <v>56</v>
      </c>
      <c r="D300" s="26">
        <v>261817</v>
      </c>
      <c r="E300" s="26">
        <v>1722</v>
      </c>
      <c r="F300" s="26">
        <v>966</v>
      </c>
      <c r="G300" s="26"/>
      <c r="H300" s="26">
        <v>382</v>
      </c>
      <c r="I300" s="26">
        <v>1055</v>
      </c>
      <c r="J300" s="26">
        <f>SUM(F300:I300)</f>
        <v>2403</v>
      </c>
      <c r="K300" s="7"/>
      <c r="L300" s="7"/>
      <c r="M300" s="7"/>
      <c r="N300" s="8"/>
      <c r="O300" s="8"/>
    </row>
    <row r="301" spans="1:15" ht="12.75">
      <c r="A301"/>
      <c r="B301"/>
      <c r="C301" s="26" t="s">
        <v>57</v>
      </c>
      <c r="D301" s="26">
        <v>262317</v>
      </c>
      <c r="E301" s="26">
        <v>1733</v>
      </c>
      <c r="F301" s="26">
        <v>586</v>
      </c>
      <c r="G301" s="26"/>
      <c r="H301" s="26">
        <v>234</v>
      </c>
      <c r="I301" s="26">
        <v>796</v>
      </c>
      <c r="J301" s="26">
        <f>SUM(F301:I301)</f>
        <v>1616</v>
      </c>
      <c r="K301" s="7"/>
      <c r="L301" s="7"/>
      <c r="M301" s="7"/>
      <c r="N301" s="8"/>
      <c r="O301" s="8"/>
    </row>
    <row r="302" spans="1:15" ht="12.75">
      <c r="A302"/>
      <c r="B302"/>
      <c r="C302" s="26" t="s">
        <v>80</v>
      </c>
      <c r="D302" s="26"/>
      <c r="E302" s="26"/>
      <c r="F302" s="26">
        <f>SUM(F297:F301)</f>
        <v>4534</v>
      </c>
      <c r="G302" s="26">
        <f>SUM(G297:G301)</f>
        <v>4</v>
      </c>
      <c r="H302" s="26">
        <f>SUM(H297:H301)</f>
        <v>1104</v>
      </c>
      <c r="I302" s="26">
        <f>SUM(I297:I301)</f>
        <v>5465</v>
      </c>
      <c r="J302" s="26">
        <f>SUM(J297:J301)</f>
        <v>11107</v>
      </c>
      <c r="K302" s="7"/>
      <c r="L302" s="7"/>
      <c r="M302" s="7"/>
      <c r="N302" s="8"/>
      <c r="O302" s="8"/>
    </row>
    <row r="303" spans="1:15" ht="12.75">
      <c r="A303" s="6"/>
      <c r="B303" s="6"/>
      <c r="C303" s="6"/>
      <c r="D303" s="7"/>
      <c r="E303" s="7"/>
      <c r="F303" s="7"/>
      <c r="G303" s="7"/>
      <c r="H303" s="7"/>
      <c r="I303" s="7"/>
      <c r="J303" s="7"/>
      <c r="K303" s="7"/>
      <c r="L303" s="7"/>
      <c r="M303" s="7"/>
      <c r="N303" s="8"/>
      <c r="O303" s="8"/>
    </row>
    <row r="304" spans="1:15" ht="12.75">
      <c r="A304" s="92"/>
      <c r="B304" s="92"/>
      <c r="C304" s="92"/>
      <c r="D304" s="56"/>
      <c r="E304" s="56"/>
      <c r="F304" s="56"/>
      <c r="G304" s="56"/>
      <c r="H304" s="56"/>
      <c r="I304" s="56"/>
      <c r="J304" s="56"/>
      <c r="K304" s="56"/>
      <c r="L304" s="56"/>
      <c r="M304" s="56"/>
      <c r="N304" s="8"/>
      <c r="O304" s="8"/>
    </row>
    <row r="305" spans="1:13" ht="12.75">
      <c r="A305" s="3"/>
      <c r="B305" s="3"/>
      <c r="C305" s="3"/>
      <c r="D305" s="3"/>
      <c r="E305" s="3"/>
      <c r="F305" s="3"/>
      <c r="G305" s="3"/>
      <c r="H305" s="3"/>
      <c r="I305" s="3"/>
      <c r="J305" s="3"/>
      <c r="K305" s="3"/>
      <c r="L305" s="3"/>
      <c r="M305" s="3"/>
    </row>
    <row r="306" ht="12.75">
      <c r="M306" s="3"/>
    </row>
    <row r="307" ht="12.75">
      <c r="M307" s="3"/>
    </row>
    <row r="308" ht="12.75">
      <c r="M308" s="3"/>
    </row>
    <row r="309" ht="12.75">
      <c r="M309" s="3"/>
    </row>
    <row r="310" ht="12.75">
      <c r="M310" s="3"/>
    </row>
    <row r="311" ht="12.75">
      <c r="M311" s="3"/>
    </row>
    <row r="312" ht="12.75">
      <c r="M312" s="3"/>
    </row>
    <row r="313" ht="12.75">
      <c r="M313" s="3"/>
    </row>
    <row r="314" ht="12.75">
      <c r="M314" s="3"/>
    </row>
    <row r="315" ht="12.75">
      <c r="M315" s="3"/>
    </row>
    <row r="316" ht="12.75">
      <c r="M316" s="3"/>
    </row>
    <row r="317" spans="1:13" ht="12.75">
      <c r="A317"/>
      <c r="B317"/>
      <c r="C317"/>
      <c r="D317"/>
      <c r="E317"/>
      <c r="F317"/>
      <c r="G317"/>
      <c r="H317"/>
      <c r="I317"/>
      <c r="J317"/>
      <c r="K317"/>
      <c r="L317"/>
      <c r="M317"/>
    </row>
    <row r="318" spans="1:13" ht="12.75">
      <c r="A318"/>
      <c r="B318"/>
      <c r="C318"/>
      <c r="D318"/>
      <c r="E318"/>
      <c r="F318"/>
      <c r="G318"/>
      <c r="H318"/>
      <c r="I318"/>
      <c r="J318"/>
      <c r="K318"/>
      <c r="L318"/>
      <c r="M318"/>
    </row>
    <row r="319" spans="1:13" ht="12.75">
      <c r="A319"/>
      <c r="B319"/>
      <c r="C319"/>
      <c r="D319"/>
      <c r="E319"/>
      <c r="F319"/>
      <c r="G319"/>
      <c r="H319"/>
      <c r="I319"/>
      <c r="J319"/>
      <c r="K319"/>
      <c r="L319"/>
      <c r="M319"/>
    </row>
    <row r="320" spans="1:13" ht="12.75">
      <c r="A320"/>
      <c r="B320"/>
      <c r="C320"/>
      <c r="D320"/>
      <c r="E320"/>
      <c r="F320"/>
      <c r="G320"/>
      <c r="H320"/>
      <c r="I320"/>
      <c r="J320"/>
      <c r="K320"/>
      <c r="L320"/>
      <c r="M320"/>
    </row>
    <row r="321" spans="1:13" ht="12.75">
      <c r="A321"/>
      <c r="B321"/>
      <c r="C321"/>
      <c r="D321"/>
      <c r="E321"/>
      <c r="F321"/>
      <c r="G321"/>
      <c r="H321"/>
      <c r="I321"/>
      <c r="J321"/>
      <c r="K321"/>
      <c r="L321"/>
      <c r="M321"/>
    </row>
    <row r="322" spans="1:13" ht="12.75">
      <c r="A322"/>
      <c r="B322"/>
      <c r="C322"/>
      <c r="D322"/>
      <c r="E322"/>
      <c r="F322"/>
      <c r="G322"/>
      <c r="H322"/>
      <c r="I322"/>
      <c r="J322"/>
      <c r="K322"/>
      <c r="L322"/>
      <c r="M322"/>
    </row>
    <row r="323" spans="1:13" ht="12.75">
      <c r="A323"/>
      <c r="B323"/>
      <c r="C323"/>
      <c r="D323"/>
      <c r="E323"/>
      <c r="F323"/>
      <c r="G323"/>
      <c r="H323"/>
      <c r="I323"/>
      <c r="J323"/>
      <c r="K323"/>
      <c r="L323"/>
      <c r="M323"/>
    </row>
    <row r="324" spans="1:13" ht="12.75">
      <c r="A324"/>
      <c r="B324"/>
      <c r="C324"/>
      <c r="D324"/>
      <c r="E324"/>
      <c r="F324"/>
      <c r="G324"/>
      <c r="H324"/>
      <c r="I324"/>
      <c r="J324"/>
      <c r="K324"/>
      <c r="L324"/>
      <c r="M324"/>
    </row>
    <row r="325" spans="1:13" ht="12.75">
      <c r="A325"/>
      <c r="B325"/>
      <c r="C325"/>
      <c r="D325"/>
      <c r="E325"/>
      <c r="F325"/>
      <c r="G325"/>
      <c r="H325"/>
      <c r="I325"/>
      <c r="J325"/>
      <c r="K325"/>
      <c r="L325"/>
      <c r="M325"/>
    </row>
    <row r="326" spans="1:13" ht="12.75">
      <c r="A326"/>
      <c r="B326"/>
      <c r="C326"/>
      <c r="D326"/>
      <c r="E326"/>
      <c r="F326"/>
      <c r="G326"/>
      <c r="H326"/>
      <c r="I326"/>
      <c r="J326"/>
      <c r="K326"/>
      <c r="L326"/>
      <c r="M326"/>
    </row>
    <row r="327" spans="1:13" ht="12.75">
      <c r="A327"/>
      <c r="B327"/>
      <c r="C327"/>
      <c r="D327"/>
      <c r="E327"/>
      <c r="F327"/>
      <c r="G327"/>
      <c r="H327"/>
      <c r="I327"/>
      <c r="J327"/>
      <c r="K327"/>
      <c r="L327"/>
      <c r="M327"/>
    </row>
    <row r="328" spans="1:13" ht="12.75">
      <c r="A328"/>
      <c r="B328"/>
      <c r="C328"/>
      <c r="D328"/>
      <c r="E328"/>
      <c r="F328"/>
      <c r="G328"/>
      <c r="H328"/>
      <c r="I328"/>
      <c r="J328"/>
      <c r="K328"/>
      <c r="L328"/>
      <c r="M328"/>
    </row>
    <row r="329" spans="1:13" ht="12.75">
      <c r="A329"/>
      <c r="B329"/>
      <c r="C329"/>
      <c r="D329"/>
      <c r="E329"/>
      <c r="F329"/>
      <c r="G329"/>
      <c r="H329"/>
      <c r="I329"/>
      <c r="J329"/>
      <c r="K329"/>
      <c r="L329"/>
      <c r="M329"/>
    </row>
    <row r="330" spans="1:13" ht="12.75">
      <c r="A330"/>
      <c r="B330"/>
      <c r="C330"/>
      <c r="D330"/>
      <c r="E330"/>
      <c r="F330"/>
      <c r="G330"/>
      <c r="H330"/>
      <c r="I330"/>
      <c r="J330"/>
      <c r="K330"/>
      <c r="L330"/>
      <c r="M330"/>
    </row>
    <row r="331" spans="1:13" ht="12.75">
      <c r="A331"/>
      <c r="B331"/>
      <c r="C331"/>
      <c r="D331"/>
      <c r="E331"/>
      <c r="F331"/>
      <c r="G331"/>
      <c r="H331"/>
      <c r="I331"/>
      <c r="J331"/>
      <c r="K331"/>
      <c r="L331"/>
      <c r="M331"/>
    </row>
    <row r="332" spans="1:13" ht="12.75">
      <c r="A332"/>
      <c r="B332"/>
      <c r="C332"/>
      <c r="D332"/>
      <c r="E332"/>
      <c r="F332"/>
      <c r="G332"/>
      <c r="H332"/>
      <c r="I332"/>
      <c r="J332"/>
      <c r="K332"/>
      <c r="L332"/>
      <c r="M332"/>
    </row>
  </sheetData>
  <mergeCells count="21">
    <mergeCell ref="A9:C10"/>
    <mergeCell ref="A47:C49"/>
    <mergeCell ref="D9:F9"/>
    <mergeCell ref="D74:F74"/>
    <mergeCell ref="D47:F48"/>
    <mergeCell ref="G47:I48"/>
    <mergeCell ref="M47:M48"/>
    <mergeCell ref="M245:M246"/>
    <mergeCell ref="J9:L9"/>
    <mergeCell ref="J47:L48"/>
    <mergeCell ref="J245:L246"/>
    <mergeCell ref="G74:I74"/>
    <mergeCell ref="J74:L74"/>
    <mergeCell ref="G9:I9"/>
    <mergeCell ref="A304:C304"/>
    <mergeCell ref="F295:J295"/>
    <mergeCell ref="C295:C296"/>
    <mergeCell ref="A74:C75"/>
    <mergeCell ref="A245:C247"/>
    <mergeCell ref="D245:F246"/>
    <mergeCell ref="G245:I246"/>
  </mergeCells>
  <printOptions/>
  <pageMargins left="0.34" right="0.22" top="0.48" bottom="0.51" header="0.5" footer="0.5"/>
  <pageSetup horizontalDpi="600" verticalDpi="600" orientation="portrait" scale="80" r:id="rId1"/>
  <headerFooter alignWithMargins="0">
    <oddFooter>&amp;CPage &amp;P</oddFooter>
  </headerFooter>
  <rowBreaks count="3" manualBreakCount="3">
    <brk id="62" max="255" man="1"/>
    <brk id="240" max="255" man="1"/>
    <brk id="305" max="12" man="1"/>
  </rowBreaks>
</worksheet>
</file>

<file path=xl/worksheets/sheet4.xml><?xml version="1.0" encoding="utf-8"?>
<worksheet xmlns="http://schemas.openxmlformats.org/spreadsheetml/2006/main" xmlns:r="http://schemas.openxmlformats.org/officeDocument/2006/relationships">
  <sheetPr codeName="Sheet3">
    <pageSetUpPr fitToPage="1"/>
  </sheetPr>
  <dimension ref="A2:P51"/>
  <sheetViews>
    <sheetView workbookViewId="0" topLeftCell="A1">
      <selection activeCell="A2" sqref="A2"/>
    </sheetView>
  </sheetViews>
  <sheetFormatPr defaultColWidth="9.140625" defaultRowHeight="12.75"/>
  <cols>
    <col min="1" max="1" width="4.28125" style="1" customWidth="1"/>
    <col min="2" max="2" width="4.7109375" style="1" customWidth="1"/>
    <col min="3" max="3" width="29.57421875" style="1" customWidth="1"/>
    <col min="4" max="16384" width="8.8515625" style="1" customWidth="1"/>
  </cols>
  <sheetData>
    <row r="2" ht="12.75">
      <c r="A2" s="5" t="s">
        <v>83</v>
      </c>
    </row>
    <row r="3" ht="12.75">
      <c r="A3" s="5" t="s">
        <v>2</v>
      </c>
    </row>
    <row r="4" ht="12.75">
      <c r="A4" s="45" t="str">
        <f>'Calendar 2000'!A4</f>
        <v>iu-sum02.xls</v>
      </c>
    </row>
    <row r="5" ht="12.75">
      <c r="A5" s="45" t="str">
        <f>'Calendar 2000'!A5</f>
        <v>03/27/02</v>
      </c>
    </row>
    <row r="6" ht="12.75">
      <c r="A6" s="45"/>
    </row>
    <row r="7" ht="12.75">
      <c r="A7" s="45"/>
    </row>
    <row r="9" spans="1:15" ht="26.25" customHeight="1">
      <c r="A9" s="95" t="s">
        <v>5</v>
      </c>
      <c r="B9" s="95"/>
      <c r="C9" s="95"/>
      <c r="D9" s="96" t="str">
        <f>'Calendar 2001'!D9:F9&amp;" &amp; "&amp;'Calendar 2000'!D9:F9</f>
        <v>Spring 2001 &amp; Spring 2000</v>
      </c>
      <c r="E9" s="96"/>
      <c r="F9" s="96"/>
      <c r="G9" s="96" t="str">
        <f>'Calendar 2001'!G9:I9&amp;" &amp; "&amp;'Calendar 2000'!G9:I9</f>
        <v>Summer 1 &amp; 2 2001 &amp; Summer 1 &amp; 2 2000</v>
      </c>
      <c r="H9" s="96"/>
      <c r="I9" s="96"/>
      <c r="J9" s="96" t="str">
        <f>'Calendar 2001'!J9:L9&amp;" &amp; "&amp;'Calendar 2000'!J9:L9</f>
        <v>Fall 2001 &amp; Fall 2000</v>
      </c>
      <c r="K9" s="96"/>
      <c r="L9" s="96"/>
      <c r="M9" s="95" t="s">
        <v>84</v>
      </c>
      <c r="N9" s="95"/>
      <c r="O9" s="95"/>
    </row>
    <row r="10" spans="1:15" ht="12.75">
      <c r="A10" s="95"/>
      <c r="B10" s="95"/>
      <c r="C10" s="95"/>
      <c r="D10" s="35" t="s">
        <v>6</v>
      </c>
      <c r="E10" s="35" t="s">
        <v>7</v>
      </c>
      <c r="F10" s="35" t="s">
        <v>8</v>
      </c>
      <c r="G10" s="35" t="s">
        <v>6</v>
      </c>
      <c r="H10" s="35" t="s">
        <v>7</v>
      </c>
      <c r="I10" s="35" t="s">
        <v>8</v>
      </c>
      <c r="J10" s="35" t="s">
        <v>6</v>
      </c>
      <c r="K10" s="35" t="s">
        <v>7</v>
      </c>
      <c r="L10" s="35" t="s">
        <v>8</v>
      </c>
      <c r="M10" s="34" t="s">
        <v>6</v>
      </c>
      <c r="N10" s="34" t="s">
        <v>7</v>
      </c>
      <c r="O10" s="34" t="s">
        <v>8</v>
      </c>
    </row>
    <row r="11" spans="1:15" ht="12.75">
      <c r="A11" s="27" t="s">
        <v>9</v>
      </c>
      <c r="B11" s="27" t="s">
        <v>10</v>
      </c>
      <c r="C11" s="27" t="s">
        <v>11</v>
      </c>
      <c r="D11" s="27">
        <f>+'Calendar 2000'!D11+'Calendar 2001'!D11</f>
        <v>43720</v>
      </c>
      <c r="E11" s="27">
        <f>+'Calendar 2000'!E11+'Calendar 2001'!E11</f>
        <v>529</v>
      </c>
      <c r="F11" s="27">
        <f>+'Calendar 2000'!F11+'Calendar 2001'!F11</f>
        <v>12013</v>
      </c>
      <c r="G11" s="27">
        <f>+'Calendar 2000'!G11+'Calendar 2001'!G11</f>
        <v>1849</v>
      </c>
      <c r="H11" s="27">
        <f>+'Calendar 2000'!H11+'Calendar 2001'!H11</f>
        <v>0</v>
      </c>
      <c r="I11" s="27">
        <f>+'Calendar 2000'!I11+'Calendar 2001'!I11</f>
        <v>3587</v>
      </c>
      <c r="J11" s="27">
        <f>+'Calendar 2000'!J11+'Calendar 2001'!J11</f>
        <v>47043</v>
      </c>
      <c r="K11" s="27">
        <f>+'Calendar 2000'!K11+'Calendar 2001'!K11</f>
        <v>221</v>
      </c>
      <c r="L11" s="27">
        <f>+'Calendar 2000'!L11+'Calendar 2001'!L11</f>
        <v>12264</v>
      </c>
      <c r="M11" s="27">
        <f>J11+G11+D11</f>
        <v>92612</v>
      </c>
      <c r="N11" s="27">
        <f aca="true" t="shared" si="0" ref="N11:N25">K11+H11+E11</f>
        <v>750</v>
      </c>
      <c r="O11" s="27">
        <f aca="true" t="shared" si="1" ref="O11:O25">L11+I11+F11</f>
        <v>27864</v>
      </c>
    </row>
    <row r="12" spans="1:15" ht="12.75">
      <c r="A12" s="27" t="s">
        <v>9</v>
      </c>
      <c r="B12" s="27" t="s">
        <v>12</v>
      </c>
      <c r="C12" s="27" t="s">
        <v>13</v>
      </c>
      <c r="D12" s="27">
        <f>+'Calendar 2000'!D12+'Calendar 2001'!D12</f>
        <v>91447</v>
      </c>
      <c r="E12" s="27">
        <f>+'Calendar 2000'!E12+'Calendar 2001'!E12</f>
        <v>106</v>
      </c>
      <c r="F12" s="27">
        <f>+'Calendar 2000'!F12+'Calendar 2001'!F12</f>
        <v>16510</v>
      </c>
      <c r="G12" s="27">
        <f>+'Calendar 2000'!G12+'Calendar 2001'!G12</f>
        <v>10842</v>
      </c>
      <c r="H12" s="27">
        <f>+'Calendar 2000'!H12+'Calendar 2001'!H12</f>
        <v>0</v>
      </c>
      <c r="I12" s="27">
        <f>+'Calendar 2000'!I12+'Calendar 2001'!I12</f>
        <v>2219</v>
      </c>
      <c r="J12" s="27">
        <f>+'Calendar 2000'!J12+'Calendar 2001'!J12</f>
        <v>95231</v>
      </c>
      <c r="K12" s="27">
        <f>+'Calendar 2000'!K12+'Calendar 2001'!K12</f>
        <v>66</v>
      </c>
      <c r="L12" s="27">
        <f>+'Calendar 2000'!L12+'Calendar 2001'!L12</f>
        <v>20848</v>
      </c>
      <c r="M12" s="27">
        <f aca="true" t="shared" si="2" ref="M12:M25">J12+G12+D12</f>
        <v>197520</v>
      </c>
      <c r="N12" s="27">
        <f t="shared" si="0"/>
        <v>172</v>
      </c>
      <c r="O12" s="27">
        <f t="shared" si="1"/>
        <v>39577</v>
      </c>
    </row>
    <row r="13" spans="1:15" ht="12.75">
      <c r="A13" s="27" t="s">
        <v>9</v>
      </c>
      <c r="B13" s="27" t="s">
        <v>14</v>
      </c>
      <c r="C13" s="27" t="s">
        <v>15</v>
      </c>
      <c r="D13" s="27">
        <f>+'Calendar 2000'!D13+'Calendar 2001'!D13</f>
        <v>22971</v>
      </c>
      <c r="E13" s="27">
        <f>+'Calendar 2000'!E13+'Calendar 2001'!E13</f>
        <v>28</v>
      </c>
      <c r="F13" s="27">
        <f>+'Calendar 2000'!F13+'Calendar 2001'!F13</f>
        <v>13456</v>
      </c>
      <c r="G13" s="27">
        <f>+'Calendar 2000'!G13+'Calendar 2001'!G13</f>
        <v>1557</v>
      </c>
      <c r="H13" s="27">
        <f>+'Calendar 2000'!H13+'Calendar 2001'!H13</f>
        <v>0</v>
      </c>
      <c r="I13" s="27">
        <f>+'Calendar 2000'!I13+'Calendar 2001'!I13</f>
        <v>5081</v>
      </c>
      <c r="J13" s="27">
        <f>+'Calendar 2000'!J13+'Calendar 2001'!J13</f>
        <v>23300</v>
      </c>
      <c r="K13" s="27">
        <f>+'Calendar 2000'!K13+'Calendar 2001'!K13</f>
        <v>11</v>
      </c>
      <c r="L13" s="27">
        <f>+'Calendar 2000'!L13+'Calendar 2001'!L13</f>
        <v>14620</v>
      </c>
      <c r="M13" s="27">
        <f t="shared" si="2"/>
        <v>47828</v>
      </c>
      <c r="N13" s="27">
        <f t="shared" si="0"/>
        <v>39</v>
      </c>
      <c r="O13" s="27">
        <f t="shared" si="1"/>
        <v>33157</v>
      </c>
    </row>
    <row r="14" spans="1:15" ht="12.75">
      <c r="A14" s="27" t="s">
        <v>9</v>
      </c>
      <c r="B14" s="27" t="s">
        <v>16</v>
      </c>
      <c r="C14" s="27" t="s">
        <v>17</v>
      </c>
      <c r="D14" s="27">
        <f>+'Calendar 2000'!D14+'Calendar 2001'!D14</f>
        <v>113956</v>
      </c>
      <c r="E14" s="27">
        <f>+'Calendar 2000'!E14+'Calendar 2001'!E14</f>
        <v>74</v>
      </c>
      <c r="F14" s="27">
        <f>+'Calendar 2000'!F14+'Calendar 2001'!F14</f>
        <v>52622</v>
      </c>
      <c r="G14" s="27">
        <f>+'Calendar 2000'!G14+'Calendar 2001'!G14</f>
        <v>7911</v>
      </c>
      <c r="H14" s="27">
        <f>+'Calendar 2000'!H14+'Calendar 2001'!H14</f>
        <v>20</v>
      </c>
      <c r="I14" s="27">
        <f>+'Calendar 2000'!I14+'Calendar 2001'!I14</f>
        <v>11618</v>
      </c>
      <c r="J14" s="27">
        <f>+'Calendar 2000'!J14+'Calendar 2001'!J14</f>
        <v>114711</v>
      </c>
      <c r="K14" s="27">
        <f>+'Calendar 2000'!K14+'Calendar 2001'!K14</f>
        <v>63</v>
      </c>
      <c r="L14" s="27">
        <f>+'Calendar 2000'!L14+'Calendar 2001'!L14</f>
        <v>58839</v>
      </c>
      <c r="M14" s="27">
        <f t="shared" si="2"/>
        <v>236578</v>
      </c>
      <c r="N14" s="27">
        <f t="shared" si="0"/>
        <v>157</v>
      </c>
      <c r="O14" s="27">
        <f t="shared" si="1"/>
        <v>123079</v>
      </c>
    </row>
    <row r="15" spans="1:15" ht="12.75">
      <c r="A15" s="27" t="s">
        <v>9</v>
      </c>
      <c r="B15" s="27" t="s">
        <v>18</v>
      </c>
      <c r="C15" s="27" t="s">
        <v>19</v>
      </c>
      <c r="D15" s="27">
        <f>+'Calendar 2000'!D15+'Calendar 2001'!D15</f>
        <v>56748</v>
      </c>
      <c r="E15" s="27">
        <f>+'Calendar 2000'!E15+'Calendar 2001'!E15</f>
        <v>14</v>
      </c>
      <c r="F15" s="27">
        <f>+'Calendar 2000'!F15+'Calendar 2001'!F15</f>
        <v>16528</v>
      </c>
      <c r="G15" s="27">
        <f>+'Calendar 2000'!G15+'Calendar 2001'!G15</f>
        <v>2602</v>
      </c>
      <c r="H15" s="27">
        <f>+'Calendar 2000'!H15+'Calendar 2001'!H15</f>
        <v>0</v>
      </c>
      <c r="I15" s="27">
        <f>+'Calendar 2000'!I15+'Calendar 2001'!I15</f>
        <v>3022</v>
      </c>
      <c r="J15" s="27">
        <f>+'Calendar 2000'!J15+'Calendar 2001'!J15</f>
        <v>59252</v>
      </c>
      <c r="K15" s="27">
        <f>+'Calendar 2000'!K15+'Calendar 2001'!K15</f>
        <v>12</v>
      </c>
      <c r="L15" s="27">
        <f>+'Calendar 2000'!L15+'Calendar 2001'!L15</f>
        <v>17268</v>
      </c>
      <c r="M15" s="27">
        <f t="shared" si="2"/>
        <v>118602</v>
      </c>
      <c r="N15" s="27">
        <f t="shared" si="0"/>
        <v>26</v>
      </c>
      <c r="O15" s="27">
        <f t="shared" si="1"/>
        <v>36818</v>
      </c>
    </row>
    <row r="16" spans="1:15" ht="12.75">
      <c r="A16" s="27" t="s">
        <v>9</v>
      </c>
      <c r="B16" s="27" t="s">
        <v>20</v>
      </c>
      <c r="C16" s="27" t="s">
        <v>21</v>
      </c>
      <c r="D16" s="27">
        <f>+'Calendar 2000'!D16+'Calendar 2001'!D16</f>
        <v>14474</v>
      </c>
      <c r="E16" s="27">
        <f>+'Calendar 2000'!E16+'Calendar 2001'!E16</f>
        <v>16</v>
      </c>
      <c r="F16" s="27">
        <f>+'Calendar 2000'!F16+'Calendar 2001'!F16</f>
        <v>1661</v>
      </c>
      <c r="G16" s="27">
        <f>+'Calendar 2000'!G16+'Calendar 2001'!G16</f>
        <v>652</v>
      </c>
      <c r="H16" s="27">
        <f>+'Calendar 2000'!H16+'Calendar 2001'!H16</f>
        <v>14</v>
      </c>
      <c r="I16" s="27">
        <f>+'Calendar 2000'!I16+'Calendar 2001'!I16</f>
        <v>403</v>
      </c>
      <c r="J16" s="27">
        <f>+'Calendar 2000'!J16+'Calendar 2001'!J16</f>
        <v>13077</v>
      </c>
      <c r="K16" s="27">
        <f>+'Calendar 2000'!K16+'Calendar 2001'!K16</f>
        <v>0</v>
      </c>
      <c r="L16" s="27">
        <f>+'Calendar 2000'!L16+'Calendar 2001'!L16</f>
        <v>1758</v>
      </c>
      <c r="M16" s="27">
        <f t="shared" si="2"/>
        <v>28203</v>
      </c>
      <c r="N16" s="27">
        <f t="shared" si="0"/>
        <v>30</v>
      </c>
      <c r="O16" s="27">
        <f t="shared" si="1"/>
        <v>3822</v>
      </c>
    </row>
    <row r="17" spans="1:15" ht="12.75">
      <c r="A17" s="27" t="s">
        <v>9</v>
      </c>
      <c r="B17" s="27" t="s">
        <v>22</v>
      </c>
      <c r="C17" s="27" t="s">
        <v>23</v>
      </c>
      <c r="D17" s="27">
        <f>+'Calendar 2000'!D17+'Calendar 2001'!D17</f>
        <v>227</v>
      </c>
      <c r="E17" s="27">
        <f>+'Calendar 2000'!E17+'Calendar 2001'!E17</f>
        <v>17267</v>
      </c>
      <c r="F17" s="27">
        <f>+'Calendar 2000'!F17+'Calendar 2001'!F17</f>
        <v>1463</v>
      </c>
      <c r="G17" s="27">
        <f>+'Calendar 2000'!G17+'Calendar 2001'!G17</f>
        <v>9</v>
      </c>
      <c r="H17" s="27">
        <f>+'Calendar 2000'!H17+'Calendar 2001'!H17</f>
        <v>933</v>
      </c>
      <c r="I17" s="27">
        <f>+'Calendar 2000'!I17+'Calendar 2001'!I17</f>
        <v>57</v>
      </c>
      <c r="J17" s="27">
        <f>+'Calendar 2000'!J17+'Calendar 2001'!J17</f>
        <v>247</v>
      </c>
      <c r="K17" s="27">
        <f>+'Calendar 2000'!K17+'Calendar 2001'!K17</f>
        <v>18497</v>
      </c>
      <c r="L17" s="27">
        <f>+'Calendar 2000'!L17+'Calendar 2001'!L17</f>
        <v>1499</v>
      </c>
      <c r="M17" s="27">
        <f t="shared" si="2"/>
        <v>483</v>
      </c>
      <c r="N17" s="27">
        <f t="shared" si="0"/>
        <v>36697</v>
      </c>
      <c r="O17" s="27">
        <f t="shared" si="1"/>
        <v>3019</v>
      </c>
    </row>
    <row r="18" spans="1:15" ht="12.75">
      <c r="A18" s="27" t="s">
        <v>9</v>
      </c>
      <c r="B18" s="27" t="s">
        <v>24</v>
      </c>
      <c r="C18" s="27" t="s">
        <v>25</v>
      </c>
      <c r="D18" s="27">
        <f>+'Calendar 2000'!D18+'Calendar 2001'!D18</f>
        <v>401424</v>
      </c>
      <c r="E18" s="27">
        <f>+'Calendar 2000'!E18+'Calendar 2001'!E18</f>
        <v>160</v>
      </c>
      <c r="F18" s="27">
        <f>+'Calendar 2000'!F18+'Calendar 2001'!F18</f>
        <v>54701</v>
      </c>
      <c r="G18" s="27">
        <f>+'Calendar 2000'!G18+'Calendar 2001'!G18</f>
        <v>26869</v>
      </c>
      <c r="H18" s="27">
        <f>+'Calendar 2000'!H18+'Calendar 2001'!H18</f>
        <v>94</v>
      </c>
      <c r="I18" s="27">
        <f>+'Calendar 2000'!I18+'Calendar 2001'!I18</f>
        <v>13229</v>
      </c>
      <c r="J18" s="27">
        <f>+'Calendar 2000'!J18+'Calendar 2001'!J18</f>
        <v>450101</v>
      </c>
      <c r="K18" s="27">
        <f>+'Calendar 2000'!K18+'Calendar 2001'!K18</f>
        <v>912</v>
      </c>
      <c r="L18" s="27">
        <f>+'Calendar 2000'!L18+'Calendar 2001'!L18</f>
        <v>59095</v>
      </c>
      <c r="M18" s="27">
        <f t="shared" si="2"/>
        <v>878394</v>
      </c>
      <c r="N18" s="27">
        <f t="shared" si="0"/>
        <v>1166</v>
      </c>
      <c r="O18" s="27">
        <f t="shared" si="1"/>
        <v>127025</v>
      </c>
    </row>
    <row r="19" spans="1:15" ht="12.75">
      <c r="A19" s="27" t="s">
        <v>9</v>
      </c>
      <c r="B19" s="27" t="s">
        <v>26</v>
      </c>
      <c r="C19" s="27" t="s">
        <v>27</v>
      </c>
      <c r="D19" s="27">
        <f>+'Calendar 2000'!D19+'Calendar 2001'!D19</f>
        <v>34097</v>
      </c>
      <c r="E19" s="27">
        <f>+'Calendar 2000'!E19+'Calendar 2001'!E19</f>
        <v>9</v>
      </c>
      <c r="F19" s="27">
        <f>+'Calendar 2000'!F19+'Calendar 2001'!F19</f>
        <v>4976</v>
      </c>
      <c r="G19" s="27">
        <f>+'Calendar 2000'!G19+'Calendar 2001'!G19</f>
        <v>2759</v>
      </c>
      <c r="H19" s="27">
        <f>+'Calendar 2000'!H19+'Calendar 2001'!H19</f>
        <v>0</v>
      </c>
      <c r="I19" s="27">
        <f>+'Calendar 2000'!I19+'Calendar 2001'!I19</f>
        <v>850</v>
      </c>
      <c r="J19" s="27">
        <f>+'Calendar 2000'!J19+'Calendar 2001'!J19</f>
        <v>35949</v>
      </c>
      <c r="K19" s="27">
        <f>+'Calendar 2000'!K19+'Calendar 2001'!K19</f>
        <v>3</v>
      </c>
      <c r="L19" s="27">
        <f>+'Calendar 2000'!L19+'Calendar 2001'!L19</f>
        <v>5652</v>
      </c>
      <c r="M19" s="27">
        <f t="shared" si="2"/>
        <v>72805</v>
      </c>
      <c r="N19" s="27">
        <f t="shared" si="0"/>
        <v>12</v>
      </c>
      <c r="O19" s="27">
        <f t="shared" si="1"/>
        <v>11478</v>
      </c>
    </row>
    <row r="20" spans="1:15" ht="12.75">
      <c r="A20" s="27" t="s">
        <v>9</v>
      </c>
      <c r="B20" s="27" t="s">
        <v>28</v>
      </c>
      <c r="C20" s="27" t="s">
        <v>29</v>
      </c>
      <c r="D20" s="27">
        <f>+'Calendar 2000'!D20+'Calendar 2001'!D20</f>
        <v>509</v>
      </c>
      <c r="E20" s="27">
        <f>+'Calendar 2000'!E20+'Calendar 2001'!E20</f>
        <v>14200</v>
      </c>
      <c r="F20" s="27">
        <f>+'Calendar 2000'!F20+'Calendar 2001'!F20</f>
        <v>2076</v>
      </c>
      <c r="G20" s="27">
        <f>+'Calendar 2000'!G20+'Calendar 2001'!G20</f>
        <v>34</v>
      </c>
      <c r="H20" s="27">
        <f>+'Calendar 2000'!H20+'Calendar 2001'!H20</f>
        <v>1349</v>
      </c>
      <c r="I20" s="27">
        <f>+'Calendar 2000'!I20+'Calendar 2001'!I20</f>
        <v>709</v>
      </c>
      <c r="J20" s="27">
        <f>+'Calendar 2000'!J20+'Calendar 2001'!J20</f>
        <v>373</v>
      </c>
      <c r="K20" s="27">
        <f>+'Calendar 2000'!K20+'Calendar 2001'!K20</f>
        <v>14919</v>
      </c>
      <c r="L20" s="27">
        <f>+'Calendar 2000'!L20+'Calendar 2001'!L20</f>
        <v>2159</v>
      </c>
      <c r="M20" s="27">
        <f t="shared" si="2"/>
        <v>916</v>
      </c>
      <c r="N20" s="27">
        <f t="shared" si="0"/>
        <v>30468</v>
      </c>
      <c r="O20" s="27">
        <f t="shared" si="1"/>
        <v>4944</v>
      </c>
    </row>
    <row r="21" spans="1:15" ht="12.75">
      <c r="A21" s="27" t="s">
        <v>40</v>
      </c>
      <c r="B21" s="27" t="s">
        <v>30</v>
      </c>
      <c r="C21" s="27" t="s">
        <v>31</v>
      </c>
      <c r="D21" s="27">
        <f>+'Calendar 2000'!D21+'Calendar 2001'!D21</f>
        <v>2381</v>
      </c>
      <c r="E21" s="27">
        <f>+'Calendar 2000'!E21+'Calendar 2001'!E21</f>
        <v>0</v>
      </c>
      <c r="F21" s="27">
        <f>+'Calendar 2000'!F21+'Calendar 2001'!F21</f>
        <v>15</v>
      </c>
      <c r="G21" s="27">
        <f>+'Calendar 2000'!G21+'Calendar 2001'!G21</f>
        <v>0</v>
      </c>
      <c r="H21" s="27">
        <f>+'Calendar 2000'!H21+'Calendar 2001'!H21</f>
        <v>0</v>
      </c>
      <c r="I21" s="27">
        <f>+'Calendar 2000'!I21+'Calendar 2001'!I21</f>
        <v>0</v>
      </c>
      <c r="J21" s="27">
        <f>+'Calendar 2000'!J21+'Calendar 2001'!J21</f>
        <v>2568</v>
      </c>
      <c r="K21" s="27">
        <f>+'Calendar 2000'!K21+'Calendar 2001'!K21</f>
        <v>0</v>
      </c>
      <c r="L21" s="27">
        <f>+'Calendar 2000'!L21+'Calendar 2001'!L21</f>
        <v>21</v>
      </c>
      <c r="M21" s="27">
        <f t="shared" si="2"/>
        <v>4949</v>
      </c>
      <c r="N21" s="27">
        <f t="shared" si="0"/>
        <v>0</v>
      </c>
      <c r="O21" s="27">
        <f t="shared" si="1"/>
        <v>36</v>
      </c>
    </row>
    <row r="22" spans="1:15" ht="12.75">
      <c r="A22" s="27" t="s">
        <v>9</v>
      </c>
      <c r="B22" s="27" t="s">
        <v>32</v>
      </c>
      <c r="C22" s="27" t="s">
        <v>33</v>
      </c>
      <c r="D22" s="27">
        <f>+'Calendar 2000'!D22+'Calendar 2001'!D22</f>
        <v>2741</v>
      </c>
      <c r="E22" s="27">
        <f>+'Calendar 2000'!E22+'Calendar 2001'!E22</f>
        <v>3</v>
      </c>
      <c r="F22" s="27">
        <f>+'Calendar 2000'!F22+'Calendar 2001'!F22</f>
        <v>146</v>
      </c>
      <c r="G22" s="27">
        <f>+'Calendar 2000'!G22+'Calendar 2001'!G22</f>
        <v>527</v>
      </c>
      <c r="H22" s="27">
        <f>+'Calendar 2000'!H22+'Calendar 2001'!H22</f>
        <v>0</v>
      </c>
      <c r="I22" s="27">
        <f>+'Calendar 2000'!I22+'Calendar 2001'!I22</f>
        <v>20</v>
      </c>
      <c r="J22" s="27">
        <f>+'Calendar 2000'!J22+'Calendar 2001'!J22</f>
        <v>2735</v>
      </c>
      <c r="K22" s="27">
        <f>+'Calendar 2000'!K22+'Calendar 2001'!K22</f>
        <v>3</v>
      </c>
      <c r="L22" s="27">
        <f>+'Calendar 2000'!L22+'Calendar 2001'!L22</f>
        <v>129</v>
      </c>
      <c r="M22" s="27">
        <f t="shared" si="2"/>
        <v>6003</v>
      </c>
      <c r="N22" s="27">
        <f t="shared" si="0"/>
        <v>6</v>
      </c>
      <c r="O22" s="27">
        <f t="shared" si="1"/>
        <v>295</v>
      </c>
    </row>
    <row r="23" spans="1:15" ht="12.75">
      <c r="A23" s="27" t="s">
        <v>9</v>
      </c>
      <c r="B23" s="27" t="s">
        <v>34</v>
      </c>
      <c r="C23" s="27" t="s">
        <v>35</v>
      </c>
      <c r="D23" s="27">
        <f>+'Calendar 2000'!D23+'Calendar 2001'!D23</f>
        <v>52</v>
      </c>
      <c r="E23" s="27">
        <f>+'Calendar 2000'!E23+'Calendar 2001'!E23</f>
        <v>22</v>
      </c>
      <c r="F23" s="27">
        <f>+'Calendar 2000'!F23+'Calendar 2001'!F23</f>
        <v>3338</v>
      </c>
      <c r="G23" s="27">
        <f>+'Calendar 2000'!G23+'Calendar 2001'!G23</f>
        <v>8</v>
      </c>
      <c r="H23" s="27">
        <f>+'Calendar 2000'!H23+'Calendar 2001'!H23</f>
        <v>0</v>
      </c>
      <c r="I23" s="27">
        <f>+'Calendar 2000'!I23+'Calendar 2001'!I23</f>
        <v>55</v>
      </c>
      <c r="J23" s="27">
        <f>+'Calendar 2000'!J23+'Calendar 2001'!J23</f>
        <v>20</v>
      </c>
      <c r="K23" s="27">
        <f>+'Calendar 2000'!K23+'Calendar 2001'!K23</f>
        <v>197</v>
      </c>
      <c r="L23" s="27">
        <f>+'Calendar 2000'!L23+'Calendar 2001'!L23</f>
        <v>4370</v>
      </c>
      <c r="M23" s="27">
        <f t="shared" si="2"/>
        <v>80</v>
      </c>
      <c r="N23" s="27">
        <f t="shared" si="0"/>
        <v>219</v>
      </c>
      <c r="O23" s="27">
        <f t="shared" si="1"/>
        <v>7763</v>
      </c>
    </row>
    <row r="24" spans="1:15" ht="12.75">
      <c r="A24" s="27" t="s">
        <v>9</v>
      </c>
      <c r="B24" s="27" t="s">
        <v>36</v>
      </c>
      <c r="C24" s="27" t="s">
        <v>37</v>
      </c>
      <c r="D24" s="27">
        <f>+'Calendar 2000'!D24+'Calendar 2001'!D24</f>
        <v>1417</v>
      </c>
      <c r="E24" s="27">
        <f>+'Calendar 2000'!E24+'Calendar 2001'!E24</f>
        <v>19</v>
      </c>
      <c r="F24" s="27">
        <f>+'Calendar 2000'!F24+'Calendar 2001'!F24</f>
        <v>5562</v>
      </c>
      <c r="G24" s="27">
        <f>+'Calendar 2000'!G24+'Calendar 2001'!G24</f>
        <v>8</v>
      </c>
      <c r="H24" s="27">
        <f>+'Calendar 2000'!H24+'Calendar 2001'!H24</f>
        <v>0</v>
      </c>
      <c r="I24" s="27">
        <f>+'Calendar 2000'!I24+'Calendar 2001'!I24</f>
        <v>3488</v>
      </c>
      <c r="J24" s="27">
        <f>+'Calendar 2000'!J24+'Calendar 2001'!J24</f>
        <v>1074</v>
      </c>
      <c r="K24" s="27">
        <f>+'Calendar 2000'!K24+'Calendar 2001'!K24</f>
        <v>4</v>
      </c>
      <c r="L24" s="27">
        <f>+'Calendar 2000'!L24+'Calendar 2001'!L24</f>
        <v>6122</v>
      </c>
      <c r="M24" s="27">
        <f t="shared" si="2"/>
        <v>2499</v>
      </c>
      <c r="N24" s="27">
        <f t="shared" si="0"/>
        <v>23</v>
      </c>
      <c r="O24" s="27">
        <f t="shared" si="1"/>
        <v>15172</v>
      </c>
    </row>
    <row r="25" spans="1:15" ht="12.75">
      <c r="A25" s="27" t="s">
        <v>9</v>
      </c>
      <c r="B25" s="27" t="s">
        <v>38</v>
      </c>
      <c r="C25" s="27" t="s">
        <v>39</v>
      </c>
      <c r="D25" s="27">
        <f>+'Calendar 2000'!D25+'Calendar 2001'!D25</f>
        <v>648</v>
      </c>
      <c r="E25" s="27">
        <f>+'Calendar 2000'!E25+'Calendar 2001'!E25</f>
        <v>0</v>
      </c>
      <c r="F25" s="27">
        <f>+'Calendar 2000'!F25+'Calendar 2001'!F25</f>
        <v>5226</v>
      </c>
      <c r="G25" s="27">
        <f>+'Calendar 2000'!G25+'Calendar 2001'!G25</f>
        <v>11</v>
      </c>
      <c r="H25" s="27">
        <f>+'Calendar 2000'!H25+'Calendar 2001'!H25</f>
        <v>0</v>
      </c>
      <c r="I25" s="27">
        <f>+'Calendar 2000'!I25+'Calendar 2001'!I25</f>
        <v>2306</v>
      </c>
      <c r="J25" s="27">
        <f>+'Calendar 2000'!J25+'Calendar 2001'!J25</f>
        <v>745</v>
      </c>
      <c r="K25" s="27">
        <f>+'Calendar 2000'!K25+'Calendar 2001'!K25</f>
        <v>0</v>
      </c>
      <c r="L25" s="27">
        <f>+'Calendar 2000'!L25+'Calendar 2001'!L25</f>
        <v>6133</v>
      </c>
      <c r="M25" s="27">
        <f t="shared" si="2"/>
        <v>1404</v>
      </c>
      <c r="N25" s="27">
        <f t="shared" si="0"/>
        <v>0</v>
      </c>
      <c r="O25" s="27">
        <f t="shared" si="1"/>
        <v>13665</v>
      </c>
    </row>
    <row r="29" ht="12.75">
      <c r="A29" s="5" t="s">
        <v>83</v>
      </c>
    </row>
    <row r="30" ht="12.75">
      <c r="A30" s="5" t="s">
        <v>100</v>
      </c>
    </row>
    <row r="31" spans="1:15" ht="12.75">
      <c r="A31" s="77" t="s">
        <v>51</v>
      </c>
      <c r="B31" s="78"/>
      <c r="C31" s="79"/>
      <c r="D31" s="101" t="str">
        <f>D9</f>
        <v>Spring 2001 &amp; Spring 2000</v>
      </c>
      <c r="E31" s="97"/>
      <c r="F31" s="98"/>
      <c r="G31" s="101" t="str">
        <f>G9</f>
        <v>Summer 1 &amp; 2 2001 &amp; Summer 1 &amp; 2 2000</v>
      </c>
      <c r="H31" s="97"/>
      <c r="I31" s="98"/>
      <c r="J31" s="101" t="str">
        <f>J9</f>
        <v>Fall 2001 &amp; Fall 2000</v>
      </c>
      <c r="K31" s="97"/>
      <c r="L31" s="98"/>
      <c r="M31" s="69" t="str">
        <f>'Calendar 2001'!M52&amp;" &amp; "&amp;'Calendar 2000'!M47</f>
        <v>GIS 2000-01 &amp; GIS 1999-00</v>
      </c>
      <c r="N31" s="97"/>
      <c r="O31" s="98"/>
    </row>
    <row r="32" spans="1:15" ht="12.75">
      <c r="A32" s="91"/>
      <c r="B32" s="92"/>
      <c r="C32" s="93"/>
      <c r="D32" s="94"/>
      <c r="E32" s="99"/>
      <c r="F32" s="100"/>
      <c r="G32" s="94"/>
      <c r="H32" s="99"/>
      <c r="I32" s="100"/>
      <c r="J32" s="94"/>
      <c r="K32" s="99"/>
      <c r="L32" s="100"/>
      <c r="M32" s="94"/>
      <c r="N32" s="99"/>
      <c r="O32" s="100"/>
    </row>
    <row r="33" spans="1:15" ht="12.75">
      <c r="A33" s="91"/>
      <c r="B33" s="92"/>
      <c r="C33" s="93"/>
      <c r="D33" s="51" t="s">
        <v>6</v>
      </c>
      <c r="E33" s="50" t="s">
        <v>7</v>
      </c>
      <c r="F33" s="52" t="s">
        <v>8</v>
      </c>
      <c r="G33" s="18" t="s">
        <v>6</v>
      </c>
      <c r="H33" s="17" t="s">
        <v>7</v>
      </c>
      <c r="I33" s="19" t="s">
        <v>8</v>
      </c>
      <c r="J33" s="18" t="s">
        <v>6</v>
      </c>
      <c r="K33" s="17" t="s">
        <v>7</v>
      </c>
      <c r="L33" s="19" t="s">
        <v>8</v>
      </c>
      <c r="M33" s="17" t="s">
        <v>6</v>
      </c>
      <c r="N33" s="17" t="s">
        <v>7</v>
      </c>
      <c r="O33" s="19" t="s">
        <v>8</v>
      </c>
    </row>
    <row r="34" spans="1:16" ht="12.75">
      <c r="A34" s="32" t="s">
        <v>9</v>
      </c>
      <c r="B34" s="32" t="s">
        <v>10</v>
      </c>
      <c r="C34" s="32" t="s">
        <v>11</v>
      </c>
      <c r="D34" s="60">
        <f>'Calendar 2001'!D54+'Calendar 2000'!D50</f>
        <v>37</v>
      </c>
      <c r="E34" s="60">
        <f>'Calendar 2001'!E54+'Calendar 2000'!E50</f>
        <v>0</v>
      </c>
      <c r="F34" s="60">
        <f>'Calendar 2001'!F54+'Calendar 2000'!F50</f>
        <v>1030</v>
      </c>
      <c r="G34" s="60">
        <f>'Calendar 2001'!G54+'Calendar 2000'!G50</f>
        <v>1</v>
      </c>
      <c r="H34" s="60">
        <f>'Calendar 2001'!H54+'Calendar 2000'!H50</f>
        <v>0</v>
      </c>
      <c r="I34" s="60">
        <f>'Calendar 2001'!I54+'Calendar 2000'!I50</f>
        <v>319</v>
      </c>
      <c r="J34" s="60">
        <f>'Calendar 2001'!J54+'Calendar 2000'!J50</f>
        <v>40</v>
      </c>
      <c r="K34" s="60">
        <f>'Calendar 2001'!K54+'Calendar 2000'!K50</f>
        <v>0</v>
      </c>
      <c r="L34" s="60">
        <f>'Calendar 2001'!L54+'Calendar 2000'!L50</f>
        <v>1183</v>
      </c>
      <c r="M34" s="60">
        <f>'Calendar 2001'!M54+'Calendar 2000'!M50</f>
        <v>105</v>
      </c>
      <c r="N34" s="60"/>
      <c r="O34" s="60"/>
      <c r="P34" s="59"/>
    </row>
    <row r="35" spans="1:16" ht="12.75">
      <c r="A35" s="32" t="s">
        <v>9</v>
      </c>
      <c r="B35" s="32" t="s">
        <v>12</v>
      </c>
      <c r="C35" s="32" t="s">
        <v>13</v>
      </c>
      <c r="D35" s="60">
        <f>'Calendar 2001'!D55+'Calendar 2000'!D51</f>
        <v>4</v>
      </c>
      <c r="E35" s="60">
        <f>'Calendar 2001'!E55+'Calendar 2000'!E51</f>
        <v>0</v>
      </c>
      <c r="F35" s="60">
        <f>'Calendar 2001'!F55+'Calendar 2000'!F51</f>
        <v>20</v>
      </c>
      <c r="G35" s="60">
        <f>'Calendar 2001'!G55+'Calendar 2000'!G51</f>
        <v>0</v>
      </c>
      <c r="H35" s="60">
        <f>'Calendar 2001'!H55+'Calendar 2000'!H51</f>
        <v>0</v>
      </c>
      <c r="I35" s="60">
        <f>'Calendar 2001'!I55+'Calendar 2000'!I51</f>
        <v>0</v>
      </c>
      <c r="J35" s="60">
        <f>'Calendar 2001'!J55+'Calendar 2000'!J51</f>
        <v>4</v>
      </c>
      <c r="K35" s="60">
        <f>'Calendar 2001'!K55+'Calendar 2000'!K51</f>
        <v>0</v>
      </c>
      <c r="L35" s="60">
        <f>'Calendar 2001'!L55+'Calendar 2000'!L51</f>
        <v>8</v>
      </c>
      <c r="M35" s="60">
        <f>'Calendar 2001'!M55+'Calendar 2000'!M51</f>
        <v>900</v>
      </c>
      <c r="N35" s="60"/>
      <c r="O35" s="60"/>
      <c r="P35" s="59"/>
    </row>
    <row r="36" spans="1:16" ht="12.75">
      <c r="A36" s="32" t="s">
        <v>9</v>
      </c>
      <c r="B36" s="32" t="s">
        <v>14</v>
      </c>
      <c r="C36" s="32" t="s">
        <v>15</v>
      </c>
      <c r="D36" s="60">
        <f>'Calendar 2001'!D56+'Calendar 2000'!D52</f>
        <v>19</v>
      </c>
      <c r="E36" s="60">
        <f>'Calendar 2001'!E56+'Calendar 2000'!E52</f>
        <v>0</v>
      </c>
      <c r="F36" s="60">
        <f>'Calendar 2001'!F56+'Calendar 2000'!F52</f>
        <v>3178</v>
      </c>
      <c r="G36" s="60">
        <f>'Calendar 2001'!G56+'Calendar 2000'!G52</f>
        <v>37</v>
      </c>
      <c r="H36" s="60">
        <f>'Calendar 2001'!H56+'Calendar 2000'!H52</f>
        <v>0</v>
      </c>
      <c r="I36" s="60">
        <f>'Calendar 2001'!I56+'Calendar 2000'!I52</f>
        <v>3927</v>
      </c>
      <c r="J36" s="60">
        <f>'Calendar 2001'!J56+'Calendar 2000'!J52</f>
        <v>24</v>
      </c>
      <c r="K36" s="60">
        <f>'Calendar 2001'!K56+'Calendar 2000'!K52</f>
        <v>0</v>
      </c>
      <c r="L36" s="60">
        <f>'Calendar 2001'!L56+'Calendar 2000'!L52</f>
        <v>2516</v>
      </c>
      <c r="M36" s="60">
        <f>'Calendar 2001'!M56+'Calendar 2000'!M52</f>
        <v>155</v>
      </c>
      <c r="N36" s="60"/>
      <c r="O36" s="60"/>
      <c r="P36" s="59"/>
    </row>
    <row r="37" spans="1:16" ht="12.75">
      <c r="A37" s="32" t="s">
        <v>9</v>
      </c>
      <c r="B37" s="32" t="s">
        <v>16</v>
      </c>
      <c r="C37" s="32" t="s">
        <v>17</v>
      </c>
      <c r="D37" s="60">
        <f>'Calendar 2001'!D57+'Calendar 2000'!D53</f>
        <v>31</v>
      </c>
      <c r="E37" s="60">
        <f>'Calendar 2001'!E57+'Calendar 2000'!E53</f>
        <v>0</v>
      </c>
      <c r="F37" s="60">
        <f>'Calendar 2001'!F57+'Calendar 2000'!F53</f>
        <v>2163</v>
      </c>
      <c r="G37" s="60">
        <f>'Calendar 2001'!G57+'Calendar 2000'!G53</f>
        <v>28</v>
      </c>
      <c r="H37" s="60">
        <f>'Calendar 2001'!H57+'Calendar 2000'!H53</f>
        <v>0</v>
      </c>
      <c r="I37" s="60">
        <f>'Calendar 2001'!I57+'Calendar 2000'!I53</f>
        <v>1539</v>
      </c>
      <c r="J37" s="60">
        <f>'Calendar 2001'!J57+'Calendar 2000'!J53</f>
        <v>40</v>
      </c>
      <c r="K37" s="60">
        <f>'Calendar 2001'!K57+'Calendar 2000'!K53</f>
        <v>3</v>
      </c>
      <c r="L37" s="60">
        <f>'Calendar 2001'!L57+'Calendar 2000'!L53</f>
        <v>2784</v>
      </c>
      <c r="M37" s="60">
        <f>'Calendar 2001'!M57+'Calendar 2000'!M53</f>
        <v>96</v>
      </c>
      <c r="N37" s="60"/>
      <c r="O37" s="60"/>
      <c r="P37" s="59"/>
    </row>
    <row r="38" spans="1:16" ht="12.75">
      <c r="A38" s="32" t="s">
        <v>9</v>
      </c>
      <c r="B38" s="32" t="s">
        <v>18</v>
      </c>
      <c r="C38" s="32" t="s">
        <v>19</v>
      </c>
      <c r="D38" s="60">
        <f>'Calendar 2001'!D58+'Calendar 2000'!D54</f>
        <v>3</v>
      </c>
      <c r="E38" s="60">
        <f>'Calendar 2001'!E58+'Calendar 2000'!E54</f>
        <v>0</v>
      </c>
      <c r="F38" s="60">
        <f>'Calendar 2001'!F58+'Calendar 2000'!F54</f>
        <v>127</v>
      </c>
      <c r="G38" s="60">
        <f>'Calendar 2001'!G58+'Calendar 2000'!G54</f>
        <v>0</v>
      </c>
      <c r="H38" s="60">
        <f>'Calendar 2001'!H58+'Calendar 2000'!H54</f>
        <v>0</v>
      </c>
      <c r="I38" s="60">
        <f>'Calendar 2001'!I58+'Calendar 2000'!I54</f>
        <v>172</v>
      </c>
      <c r="J38" s="60">
        <f>'Calendar 2001'!J58+'Calendar 2000'!J54</f>
        <v>10</v>
      </c>
      <c r="K38" s="60">
        <f>'Calendar 2001'!K58+'Calendar 2000'!K54</f>
        <v>0</v>
      </c>
      <c r="L38" s="60">
        <f>'Calendar 2001'!L58+'Calendar 2000'!L54</f>
        <v>52</v>
      </c>
      <c r="M38" s="60">
        <f>'Calendar 2001'!M58+'Calendar 2000'!M54</f>
        <v>76</v>
      </c>
      <c r="N38" s="60"/>
      <c r="O38" s="60"/>
      <c r="P38" s="59"/>
    </row>
    <row r="39" spans="1:16" ht="12.75">
      <c r="A39" s="32" t="s">
        <v>9</v>
      </c>
      <c r="B39" s="32" t="s">
        <v>20</v>
      </c>
      <c r="C39" s="32" t="s">
        <v>21</v>
      </c>
      <c r="D39" s="60">
        <f>'Calendar 2001'!D59+'Calendar 2000'!D55</f>
        <v>0</v>
      </c>
      <c r="E39" s="60">
        <f>'Calendar 2001'!E59+'Calendar 2000'!E55</f>
        <v>0</v>
      </c>
      <c r="F39" s="60">
        <f>'Calendar 2001'!F59+'Calendar 2000'!F55</f>
        <v>0</v>
      </c>
      <c r="G39" s="60">
        <f>'Calendar 2001'!G59+'Calendar 2000'!G55</f>
        <v>0</v>
      </c>
      <c r="H39" s="60">
        <f>'Calendar 2001'!H59+'Calendar 2000'!H55</f>
        <v>0</v>
      </c>
      <c r="I39" s="60">
        <f>'Calendar 2001'!I59+'Calendar 2000'!I55</f>
        <v>0</v>
      </c>
      <c r="J39" s="60">
        <f>'Calendar 2001'!J59+'Calendar 2000'!J55</f>
        <v>0</v>
      </c>
      <c r="K39" s="60">
        <f>'Calendar 2001'!K59+'Calendar 2000'!K55</f>
        <v>0</v>
      </c>
      <c r="L39" s="60">
        <f>'Calendar 2001'!L59+'Calendar 2000'!L55</f>
        <v>0</v>
      </c>
      <c r="M39" s="60">
        <f>'Calendar 2001'!M59+'Calendar 2000'!M55</f>
        <v>63</v>
      </c>
      <c r="N39" s="60"/>
      <c r="O39" s="60"/>
      <c r="P39" s="59"/>
    </row>
    <row r="40" spans="1:16" ht="12.75">
      <c r="A40" s="32" t="s">
        <v>9</v>
      </c>
      <c r="B40" s="32" t="s">
        <v>22</v>
      </c>
      <c r="C40" s="61" t="s">
        <v>101</v>
      </c>
      <c r="D40" s="60">
        <f>'Calendar 2001'!D60+'Calendar 2000'!D56</f>
        <v>0</v>
      </c>
      <c r="E40" s="60">
        <f>'Calendar 2001'!E60+'Calendar 2000'!E56</f>
        <v>0</v>
      </c>
      <c r="F40" s="60">
        <f>'Calendar 2001'!F60+'Calendar 2000'!F56</f>
        <v>0</v>
      </c>
      <c r="G40" s="60">
        <f>'Calendar 2001'!G60+'Calendar 2000'!G56</f>
        <v>0</v>
      </c>
      <c r="H40" s="60">
        <f>'Calendar 2001'!H60+'Calendar 2000'!H56</f>
        <v>0</v>
      </c>
      <c r="I40" s="60">
        <f>'Calendar 2001'!I60+'Calendar 2000'!I56</f>
        <v>0</v>
      </c>
      <c r="J40" s="60">
        <f>'Calendar 2001'!J60+'Calendar 2000'!J56</f>
        <v>0</v>
      </c>
      <c r="K40" s="60">
        <f>'Calendar 2001'!K60+'Calendar 2000'!K56</f>
        <v>0</v>
      </c>
      <c r="L40" s="60">
        <f>'Calendar 2001'!L60+'Calendar 2000'!L56</f>
        <v>0</v>
      </c>
      <c r="M40" s="60">
        <f>'Calendar 2001'!M60+'Calendar 2000'!M56</f>
        <v>0</v>
      </c>
      <c r="N40" s="60"/>
      <c r="O40" s="60"/>
      <c r="P40" s="59"/>
    </row>
    <row r="41" spans="1:16" ht="12.75">
      <c r="A41" s="32" t="s">
        <v>9</v>
      </c>
      <c r="B41" s="32" t="s">
        <v>24</v>
      </c>
      <c r="C41" s="32" t="s">
        <v>25</v>
      </c>
      <c r="D41" s="60">
        <f>'Calendar 2001'!D61+'Calendar 2000'!D57</f>
        <v>326</v>
      </c>
      <c r="E41" s="60">
        <f>'Calendar 2001'!E61+'Calendar 2000'!E57</f>
        <v>0</v>
      </c>
      <c r="F41" s="60">
        <f>'Calendar 2001'!F61+'Calendar 2000'!F57</f>
        <v>290</v>
      </c>
      <c r="G41" s="60">
        <f>'Calendar 2001'!G61+'Calendar 2000'!G57</f>
        <v>568</v>
      </c>
      <c r="H41" s="60">
        <f>'Calendar 2001'!H61+'Calendar 2000'!H57</f>
        <v>0</v>
      </c>
      <c r="I41" s="60">
        <f>'Calendar 2001'!I61+'Calendar 2000'!I57</f>
        <v>242</v>
      </c>
      <c r="J41" s="60">
        <f>'Calendar 2001'!J61+'Calendar 2000'!J57</f>
        <v>270</v>
      </c>
      <c r="K41" s="60">
        <f>'Calendar 2001'!K61+'Calendar 2000'!K57</f>
        <v>0</v>
      </c>
      <c r="L41" s="60">
        <f>'Calendar 2001'!L61+'Calendar 2000'!L57</f>
        <v>338</v>
      </c>
      <c r="M41" s="60">
        <f>'Calendar 2001'!M61+'Calendar 2000'!M57</f>
        <v>8644</v>
      </c>
      <c r="N41" s="60"/>
      <c r="O41" s="60"/>
      <c r="P41" s="59"/>
    </row>
    <row r="42" spans="1:16" ht="12.75">
      <c r="A42" s="32" t="s">
        <v>9</v>
      </c>
      <c r="B42" s="32" t="s">
        <v>26</v>
      </c>
      <c r="C42" s="32" t="s">
        <v>27</v>
      </c>
      <c r="D42" s="60">
        <f>'Calendar 2001'!D62+'Calendar 2000'!D58</f>
        <v>0</v>
      </c>
      <c r="E42" s="60">
        <f>'Calendar 2001'!E62+'Calendar 2000'!E58</f>
        <v>0</v>
      </c>
      <c r="F42" s="60">
        <f>'Calendar 2001'!F62+'Calendar 2000'!F58</f>
        <v>178</v>
      </c>
      <c r="G42" s="60">
        <f>'Calendar 2001'!G62+'Calendar 2000'!G58</f>
        <v>42</v>
      </c>
      <c r="H42" s="60">
        <f>'Calendar 2001'!H62+'Calendar 2000'!H58</f>
        <v>0</v>
      </c>
      <c r="I42" s="60">
        <f>'Calendar 2001'!I62+'Calendar 2000'!I58</f>
        <v>54</v>
      </c>
      <c r="J42" s="60">
        <f>'Calendar 2001'!J62+'Calendar 2000'!J58</f>
        <v>0</v>
      </c>
      <c r="K42" s="60">
        <f>'Calendar 2001'!K62+'Calendar 2000'!K58</f>
        <v>0</v>
      </c>
      <c r="L42" s="60">
        <f>'Calendar 2001'!L62+'Calendar 2000'!L58</f>
        <v>90</v>
      </c>
      <c r="M42" s="60">
        <f>'Calendar 2001'!M62+'Calendar 2000'!M58</f>
        <v>653</v>
      </c>
      <c r="N42" s="60"/>
      <c r="O42" s="60"/>
      <c r="P42" s="59"/>
    </row>
    <row r="43" spans="1:16" ht="12.75">
      <c r="A43" s="32" t="s">
        <v>9</v>
      </c>
      <c r="B43" s="32" t="s">
        <v>28</v>
      </c>
      <c r="C43" s="32" t="s">
        <v>29</v>
      </c>
      <c r="D43" s="60">
        <f>'Calendar 2001'!D63+'Calendar 2000'!D59</f>
        <v>0</v>
      </c>
      <c r="E43" s="60">
        <f>'Calendar 2001'!E63+'Calendar 2000'!E59</f>
        <v>0</v>
      </c>
      <c r="F43" s="60">
        <f>'Calendar 2001'!F63+'Calendar 2000'!F59</f>
        <v>0</v>
      </c>
      <c r="G43" s="60">
        <f>'Calendar 2001'!G63+'Calendar 2000'!G59</f>
        <v>0</v>
      </c>
      <c r="H43" s="60">
        <f>'Calendar 2001'!H63+'Calendar 2000'!H59</f>
        <v>0</v>
      </c>
      <c r="I43" s="60">
        <f>'Calendar 2001'!I63+'Calendar 2000'!I59</f>
        <v>0</v>
      </c>
      <c r="J43" s="60">
        <f>'Calendar 2001'!J63+'Calendar 2000'!J59</f>
        <v>0</v>
      </c>
      <c r="K43" s="60">
        <f>'Calendar 2001'!K63+'Calendar 2000'!K59</f>
        <v>0</v>
      </c>
      <c r="L43" s="60">
        <f>'Calendar 2001'!L63+'Calendar 2000'!L59</f>
        <v>4</v>
      </c>
      <c r="M43" s="60">
        <f>'Calendar 2001'!M63+'Calendar 2000'!M59</f>
        <v>0</v>
      </c>
      <c r="N43" s="60"/>
      <c r="O43" s="60"/>
      <c r="P43" s="59"/>
    </row>
    <row r="44" spans="1:16" ht="12.75">
      <c r="A44" s="27" t="s">
        <v>40</v>
      </c>
      <c r="B44" s="27" t="s">
        <v>30</v>
      </c>
      <c r="C44" s="27" t="s">
        <v>31</v>
      </c>
      <c r="D44" s="60">
        <f>'Calendar 2001'!D64+'Calendar 2000'!D60</f>
        <v>0</v>
      </c>
      <c r="E44" s="60">
        <f>'Calendar 2001'!E64+'Calendar 2000'!E60</f>
        <v>0</v>
      </c>
      <c r="F44" s="60">
        <f>'Calendar 2001'!F64+'Calendar 2000'!F60</f>
        <v>0</v>
      </c>
      <c r="G44" s="60">
        <f>'Calendar 2001'!G64+'Calendar 2000'!G60</f>
        <v>0</v>
      </c>
      <c r="H44" s="60">
        <f>'Calendar 2001'!H64+'Calendar 2000'!H60</f>
        <v>0</v>
      </c>
      <c r="I44" s="60">
        <f>'Calendar 2001'!I64+'Calendar 2000'!I60</f>
        <v>0</v>
      </c>
      <c r="J44" s="60">
        <f>'Calendar 2001'!J64+'Calendar 2000'!J60</f>
        <v>0</v>
      </c>
      <c r="K44" s="60">
        <f>'Calendar 2001'!K64+'Calendar 2000'!K60</f>
        <v>0</v>
      </c>
      <c r="L44" s="60">
        <f>'Calendar 2001'!L64+'Calendar 2000'!L60</f>
        <v>0</v>
      </c>
      <c r="M44" s="60">
        <f>'Calendar 2001'!M64+'Calendar 2000'!M60</f>
        <v>0</v>
      </c>
      <c r="N44" s="62"/>
      <c r="O44" s="62"/>
      <c r="P44" s="59"/>
    </row>
    <row r="45" spans="1:16" ht="12.75">
      <c r="A45" s="27" t="s">
        <v>9</v>
      </c>
      <c r="B45" s="27" t="s">
        <v>32</v>
      </c>
      <c r="C45" s="27" t="s">
        <v>33</v>
      </c>
      <c r="D45" s="60">
        <f>'Calendar 2001'!D65+'Calendar 2000'!D61</f>
        <v>0</v>
      </c>
      <c r="E45" s="60">
        <f>'Calendar 2001'!E65+'Calendar 2000'!E61</f>
        <v>0</v>
      </c>
      <c r="F45" s="60">
        <f>'Calendar 2001'!F65+'Calendar 2000'!F61</f>
        <v>0</v>
      </c>
      <c r="G45" s="60">
        <f>'Calendar 2001'!G65+'Calendar 2000'!G61</f>
        <v>0</v>
      </c>
      <c r="H45" s="60">
        <f>'Calendar 2001'!H65+'Calendar 2000'!H61</f>
        <v>0</v>
      </c>
      <c r="I45" s="60">
        <f>'Calendar 2001'!I65+'Calendar 2000'!I61</f>
        <v>0</v>
      </c>
      <c r="J45" s="60">
        <f>'Calendar 2001'!J65+'Calendar 2000'!J61</f>
        <v>0</v>
      </c>
      <c r="K45" s="60">
        <f>'Calendar 2001'!K65+'Calendar 2000'!K61</f>
        <v>0</v>
      </c>
      <c r="L45" s="60">
        <f>'Calendar 2001'!L65+'Calendar 2000'!L61</f>
        <v>0</v>
      </c>
      <c r="M45" s="60">
        <f>'Calendar 2001'!M65+'Calendar 2000'!M61</f>
        <v>0</v>
      </c>
      <c r="N45" s="62"/>
      <c r="O45" s="62"/>
      <c r="P45" s="59"/>
    </row>
    <row r="46" spans="1:16" ht="12.75">
      <c r="A46" s="27" t="s">
        <v>9</v>
      </c>
      <c r="B46" s="27" t="s">
        <v>34</v>
      </c>
      <c r="C46" s="27" t="s">
        <v>35</v>
      </c>
      <c r="D46" s="60">
        <f>'Calendar 2001'!D66+'Calendar 2000'!D62</f>
        <v>0</v>
      </c>
      <c r="E46" s="60">
        <f>'Calendar 2001'!E66+'Calendar 2000'!E62</f>
        <v>0</v>
      </c>
      <c r="F46" s="60">
        <f>'Calendar 2001'!F66+'Calendar 2000'!F62</f>
        <v>0</v>
      </c>
      <c r="G46" s="60">
        <f>'Calendar 2001'!G66+'Calendar 2000'!G62</f>
        <v>0</v>
      </c>
      <c r="H46" s="60">
        <f>'Calendar 2001'!H66+'Calendar 2000'!H62</f>
        <v>0</v>
      </c>
      <c r="I46" s="60">
        <f>'Calendar 2001'!I66+'Calendar 2000'!I62</f>
        <v>0</v>
      </c>
      <c r="J46" s="60">
        <f>'Calendar 2001'!J66+'Calendar 2000'!J62</f>
        <v>0</v>
      </c>
      <c r="K46" s="60">
        <f>'Calendar 2001'!K66+'Calendar 2000'!K62</f>
        <v>0</v>
      </c>
      <c r="L46" s="60">
        <f>'Calendar 2001'!L66+'Calendar 2000'!L62</f>
        <v>4</v>
      </c>
      <c r="M46" s="60">
        <f>'Calendar 2001'!M66+'Calendar 2000'!M62</f>
        <v>0</v>
      </c>
      <c r="N46" s="62"/>
      <c r="O46" s="62"/>
      <c r="P46" s="59"/>
    </row>
    <row r="47" spans="1:16" ht="12.75">
      <c r="A47" s="32" t="s">
        <v>9</v>
      </c>
      <c r="B47" s="32" t="s">
        <v>36</v>
      </c>
      <c r="C47" s="32" t="s">
        <v>37</v>
      </c>
      <c r="D47" s="60">
        <f>'Calendar 2001'!D67+'Calendar 2000'!D63</f>
        <v>64</v>
      </c>
      <c r="E47" s="60">
        <f>'Calendar 2001'!E67+'Calendar 2000'!E63</f>
        <v>0</v>
      </c>
      <c r="F47" s="60">
        <f>'Calendar 2001'!F67+'Calendar 2000'!F63</f>
        <v>540</v>
      </c>
      <c r="G47" s="60">
        <f>'Calendar 2001'!G67+'Calendar 2000'!G63</f>
        <v>14</v>
      </c>
      <c r="H47" s="60">
        <f>'Calendar 2001'!H67+'Calendar 2000'!H63</f>
        <v>0</v>
      </c>
      <c r="I47" s="60">
        <f>'Calendar 2001'!I67+'Calendar 2000'!I63</f>
        <v>386</v>
      </c>
      <c r="J47" s="60">
        <f>'Calendar 2001'!J67+'Calendar 2000'!J63</f>
        <v>19</v>
      </c>
      <c r="K47" s="60">
        <f>'Calendar 2001'!K67+'Calendar 2000'!K63</f>
        <v>0</v>
      </c>
      <c r="L47" s="60">
        <f>'Calendar 2001'!L67+'Calendar 2000'!L63</f>
        <v>538</v>
      </c>
      <c r="M47" s="60">
        <f>'Calendar 2001'!M67+'Calendar 2000'!M63</f>
        <v>0</v>
      </c>
      <c r="N47" s="60"/>
      <c r="O47" s="60"/>
      <c r="P47" s="59"/>
    </row>
    <row r="48" spans="1:16" ht="12.75">
      <c r="A48" s="32" t="s">
        <v>9</v>
      </c>
      <c r="B48" s="32" t="s">
        <v>38</v>
      </c>
      <c r="C48" s="32" t="s">
        <v>39</v>
      </c>
      <c r="D48" s="60">
        <f>'Calendar 2001'!D68+'Calendar 2000'!D64</f>
        <v>0</v>
      </c>
      <c r="E48" s="60">
        <f>'Calendar 2001'!E68+'Calendar 2000'!E64</f>
        <v>0</v>
      </c>
      <c r="F48" s="60">
        <f>'Calendar 2001'!F68+'Calendar 2000'!F64</f>
        <v>2022</v>
      </c>
      <c r="G48" s="60">
        <f>'Calendar 2001'!G68+'Calendar 2000'!G64</f>
        <v>26</v>
      </c>
      <c r="H48" s="60">
        <f>'Calendar 2001'!H68+'Calendar 2000'!H64</f>
        <v>0</v>
      </c>
      <c r="I48" s="60">
        <f>'Calendar 2001'!I68+'Calendar 2000'!I64</f>
        <v>1140</v>
      </c>
      <c r="J48" s="60">
        <f>'Calendar 2001'!J68+'Calendar 2000'!J64</f>
        <v>0</v>
      </c>
      <c r="K48" s="60">
        <f>'Calendar 2001'!K68+'Calendar 2000'!K64</f>
        <v>0</v>
      </c>
      <c r="L48" s="60">
        <f>'Calendar 2001'!L68+'Calendar 2000'!L64</f>
        <v>2345</v>
      </c>
      <c r="M48" s="60">
        <f>'Calendar 2001'!M68+'Calendar 2000'!M64</f>
        <v>0</v>
      </c>
      <c r="N48" s="60"/>
      <c r="O48" s="60"/>
      <c r="P48" s="59"/>
    </row>
    <row r="49" spans="1:16" ht="12.75">
      <c r="A49" s="73" t="s">
        <v>43</v>
      </c>
      <c r="B49" s="73"/>
      <c r="C49" s="73"/>
      <c r="D49" s="60">
        <f>'Calendar 2001'!D69+'Calendar 2000'!D65</f>
        <v>484</v>
      </c>
      <c r="E49" s="60">
        <f>'Calendar 2001'!E69+'Calendar 2000'!E65</f>
        <v>0</v>
      </c>
      <c r="F49" s="60">
        <f>'Calendar 2001'!F69+'Calendar 2000'!F65</f>
        <v>9548</v>
      </c>
      <c r="G49" s="60">
        <f>'Calendar 2001'!G69+'Calendar 2000'!G65</f>
        <v>716</v>
      </c>
      <c r="H49" s="60">
        <f>'Calendar 2001'!H69+'Calendar 2000'!H65</f>
        <v>0</v>
      </c>
      <c r="I49" s="60">
        <f>'Calendar 2001'!I69+'Calendar 2000'!I65</f>
        <v>7779</v>
      </c>
      <c r="J49" s="60">
        <f>'Calendar 2001'!J69+'Calendar 2000'!J65</f>
        <v>407</v>
      </c>
      <c r="K49" s="60">
        <f>'Calendar 2001'!K69+'Calendar 2000'!K65</f>
        <v>3</v>
      </c>
      <c r="L49" s="60">
        <f>'Calendar 2001'!L69+'Calendar 2000'!L65</f>
        <v>9862</v>
      </c>
      <c r="M49" s="60">
        <f>'Calendar 2001'!M69+'Calendar 2000'!M65</f>
        <v>10692</v>
      </c>
      <c r="N49" s="62"/>
      <c r="O49" s="62"/>
      <c r="P49" s="59"/>
    </row>
    <row r="50" spans="4:16" ht="12.75">
      <c r="D50" s="59"/>
      <c r="E50" s="59"/>
      <c r="F50" s="59"/>
      <c r="G50" s="59"/>
      <c r="H50" s="59"/>
      <c r="I50" s="59"/>
      <c r="J50" s="59"/>
      <c r="K50" s="59"/>
      <c r="L50" s="59"/>
      <c r="M50" s="59"/>
      <c r="N50" s="59"/>
      <c r="O50" s="59"/>
      <c r="P50" s="59"/>
    </row>
    <row r="51" spans="4:16" ht="12.75">
      <c r="D51" s="59"/>
      <c r="E51" s="59"/>
      <c r="F51" s="59"/>
      <c r="G51" s="59"/>
      <c r="H51" s="59"/>
      <c r="I51" s="59"/>
      <c r="J51" s="59"/>
      <c r="K51" s="59"/>
      <c r="L51" s="59"/>
      <c r="M51" s="59"/>
      <c r="N51" s="59"/>
      <c r="O51" s="59"/>
      <c r="P51" s="59"/>
    </row>
  </sheetData>
  <mergeCells count="11">
    <mergeCell ref="A49:C49"/>
    <mergeCell ref="M31:O32"/>
    <mergeCell ref="J31:L32"/>
    <mergeCell ref="A31:C33"/>
    <mergeCell ref="D31:F32"/>
    <mergeCell ref="G31:I32"/>
    <mergeCell ref="M9:O9"/>
    <mergeCell ref="A9:C10"/>
    <mergeCell ref="G9:I9"/>
    <mergeCell ref="J9:L9"/>
    <mergeCell ref="D9:F9"/>
  </mergeCells>
  <printOptions/>
  <pageMargins left="0.75" right="0.75" top="1" bottom="1" header="0.5" footer="0.5"/>
  <pageSetup fitToHeight="1" fitToWidth="1" horizontalDpi="600" verticalDpi="600" orientation="landscape" scale="85"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Sheet4"/>
  <dimension ref="A1:W50"/>
  <sheetViews>
    <sheetView workbookViewId="0" topLeftCell="A1">
      <selection activeCell="A26" sqref="A26"/>
    </sheetView>
  </sheetViews>
  <sheetFormatPr defaultColWidth="9.140625" defaultRowHeight="12.75"/>
  <cols>
    <col min="1" max="1" width="4.8515625" style="1" customWidth="1"/>
    <col min="2" max="2" width="5.140625" style="1" customWidth="1"/>
    <col min="3" max="3" width="29.57421875" style="1" customWidth="1"/>
    <col min="4" max="15" width="8.7109375" style="1" customWidth="1"/>
    <col min="16" max="16" width="10.28125" style="1" customWidth="1"/>
    <col min="17" max="17" width="9.8515625" style="1" customWidth="1"/>
    <col min="18" max="18" width="10.140625" style="1" customWidth="1"/>
    <col min="19" max="16384" width="8.8515625" style="1" customWidth="1"/>
  </cols>
  <sheetData>
    <row r="1" ht="12.75">
      <c r="A1" s="5" t="s">
        <v>85</v>
      </c>
    </row>
    <row r="2" ht="12.75">
      <c r="A2" s="5" t="s">
        <v>102</v>
      </c>
    </row>
    <row r="3" ht="12.75">
      <c r="A3" s="5" t="s">
        <v>103</v>
      </c>
    </row>
    <row r="4" ht="12.75">
      <c r="A4" s="45" t="str">
        <f>'Calendar 2000'!A4</f>
        <v>iu-sum02.xls</v>
      </c>
    </row>
    <row r="5" ht="12.75">
      <c r="A5" s="45" t="str">
        <f>'Calendar 2000'!A5</f>
        <v>03/27/02</v>
      </c>
    </row>
    <row r="6" ht="12.75">
      <c r="A6" s="46"/>
    </row>
    <row r="7" spans="18:23" ht="15.75" customHeight="1">
      <c r="R7" s="41"/>
      <c r="S7" s="40"/>
      <c r="T7" s="40"/>
      <c r="U7" s="40"/>
      <c r="V7" s="40"/>
      <c r="W7" s="40"/>
    </row>
    <row r="8" spans="1:23" ht="30.75" customHeight="1">
      <c r="A8" s="106" t="s">
        <v>5</v>
      </c>
      <c r="B8" s="107"/>
      <c r="C8" s="108"/>
      <c r="D8" s="103" t="str">
        <f>'2-year total'!D9:F9</f>
        <v>Spring 2001 &amp; Spring 2000</v>
      </c>
      <c r="E8" s="104"/>
      <c r="F8" s="104"/>
      <c r="G8" s="104" t="str">
        <f>'2-year total'!G9:I9</f>
        <v>Summer 1 &amp; 2 2001 &amp; Summer 1 &amp; 2 2000</v>
      </c>
      <c r="H8" s="104"/>
      <c r="I8" s="104"/>
      <c r="J8" s="96" t="str">
        <f>'2-year total'!J9:L9</f>
        <v>Fall 2001 &amp; Fall 2000</v>
      </c>
      <c r="K8" s="96"/>
      <c r="L8" s="96"/>
      <c r="M8" s="96" t="s">
        <v>94</v>
      </c>
      <c r="N8" s="96"/>
      <c r="O8" s="96"/>
      <c r="P8" s="96" t="s">
        <v>96</v>
      </c>
      <c r="Q8" s="96"/>
      <c r="R8" s="96"/>
      <c r="S8" s="40"/>
      <c r="T8" s="40"/>
      <c r="U8" s="40"/>
      <c r="V8" s="40"/>
      <c r="W8" s="40"/>
    </row>
    <row r="9" spans="1:21" ht="37.5" customHeight="1">
      <c r="A9" s="109"/>
      <c r="B9" s="110"/>
      <c r="C9" s="111"/>
      <c r="D9" s="35" t="s">
        <v>6</v>
      </c>
      <c r="E9" s="35" t="s">
        <v>7</v>
      </c>
      <c r="F9" s="35" t="s">
        <v>8</v>
      </c>
      <c r="G9" s="35" t="s">
        <v>6</v>
      </c>
      <c r="H9" s="35" t="s">
        <v>7</v>
      </c>
      <c r="I9" s="35" t="s">
        <v>8</v>
      </c>
      <c r="J9" s="53" t="s">
        <v>6</v>
      </c>
      <c r="K9" s="53" t="s">
        <v>7</v>
      </c>
      <c r="L9" s="53" t="s">
        <v>8</v>
      </c>
      <c r="M9" s="36" t="s">
        <v>473</v>
      </c>
      <c r="N9" s="36" t="s">
        <v>87</v>
      </c>
      <c r="O9" s="36" t="s">
        <v>95</v>
      </c>
      <c r="P9" s="36" t="s">
        <v>88</v>
      </c>
      <c r="Q9" s="39" t="s">
        <v>89</v>
      </c>
      <c r="R9" s="36" t="s">
        <v>90</v>
      </c>
      <c r="S9" s="43"/>
      <c r="T9" s="43"/>
      <c r="U9" s="43"/>
    </row>
    <row r="10" spans="1:21" ht="12.75">
      <c r="A10" s="27" t="s">
        <v>9</v>
      </c>
      <c r="B10" s="27" t="s">
        <v>10</v>
      </c>
      <c r="C10" s="27" t="s">
        <v>11</v>
      </c>
      <c r="D10" s="27">
        <f>+'2-year total'!D11/2</f>
        <v>21860</v>
      </c>
      <c r="E10" s="27">
        <f>+'2-year total'!E11/2</f>
        <v>264.5</v>
      </c>
      <c r="F10" s="27">
        <f>+'2-year total'!F11/2+'2-year total'!F34/2</f>
        <v>6521.5</v>
      </c>
      <c r="G10" s="27">
        <f>+'2-year total'!G11/2</f>
        <v>924.5</v>
      </c>
      <c r="H10" s="27">
        <f>+'2-year total'!H11/2</f>
        <v>0</v>
      </c>
      <c r="I10" s="27">
        <f>+'2-year total'!I11/2+'2-year total'!I34/2</f>
        <v>1953</v>
      </c>
      <c r="J10" s="27">
        <f>+'2-year total'!J11/2</f>
        <v>23521.5</v>
      </c>
      <c r="K10" s="27">
        <f>+'2-year total'!K11/2</f>
        <v>110.5</v>
      </c>
      <c r="L10" s="27">
        <f>+'2-year total'!L11/2+'2-year total'!L34/2</f>
        <v>6723.5</v>
      </c>
      <c r="M10" s="27">
        <f>J10+D10</f>
        <v>45381.5</v>
      </c>
      <c r="N10" s="27">
        <f>G10</f>
        <v>924.5</v>
      </c>
      <c r="O10" s="27">
        <f>L10+I10+F10</f>
        <v>15198</v>
      </c>
      <c r="P10" s="37">
        <f>M10/M$25</f>
        <v>0.05557242728861317</v>
      </c>
      <c r="Q10" s="42">
        <f>N10/N$25</f>
        <v>0.03323268269887487</v>
      </c>
      <c r="R10" s="37">
        <f>O10/O$25</f>
        <v>0.06400464937050303</v>
      </c>
      <c r="S10" s="8"/>
      <c r="T10" s="44"/>
      <c r="U10" s="44"/>
    </row>
    <row r="11" spans="1:21" ht="12.75">
      <c r="A11" s="27" t="s">
        <v>9</v>
      </c>
      <c r="B11" s="27" t="s">
        <v>12</v>
      </c>
      <c r="C11" s="27" t="s">
        <v>13</v>
      </c>
      <c r="D11" s="27">
        <f>+'2-year total'!D12/2</f>
        <v>45723.5</v>
      </c>
      <c r="E11" s="27">
        <f>+'2-year total'!E12/2</f>
        <v>53</v>
      </c>
      <c r="F11" s="27">
        <f>+'2-year total'!F12/2+'2-year total'!F35/2</f>
        <v>8265</v>
      </c>
      <c r="G11" s="27">
        <f>+'2-year total'!G12/2</f>
        <v>5421</v>
      </c>
      <c r="H11" s="27">
        <f>+'2-year total'!H12/2</f>
        <v>0</v>
      </c>
      <c r="I11" s="27">
        <f>+'2-year total'!I12/2+'2-year total'!I35/2</f>
        <v>1109.5</v>
      </c>
      <c r="J11" s="27">
        <f>+'2-year total'!J12/2</f>
        <v>47615.5</v>
      </c>
      <c r="K11" s="27">
        <f>+'2-year total'!K12/2</f>
        <v>33</v>
      </c>
      <c r="L11" s="27">
        <f>+'2-year total'!L12/2+'2-year total'!L35/2</f>
        <v>10428</v>
      </c>
      <c r="M11" s="27">
        <f aca="true" t="shared" si="0" ref="M11:M24">J11+D11</f>
        <v>93339</v>
      </c>
      <c r="N11" s="27">
        <f aca="true" t="shared" si="1" ref="N11:N24">G11</f>
        <v>5421</v>
      </c>
      <c r="O11" s="27">
        <f aca="true" t="shared" si="2" ref="O11:O24">L11+I11+F11</f>
        <v>19802.5</v>
      </c>
      <c r="P11" s="37">
        <f aca="true" t="shared" si="3" ref="P11:P25">M11/M$25</f>
        <v>0.11429932440954717</v>
      </c>
      <c r="Q11" s="42">
        <f aca="true" t="shared" si="4" ref="Q11:R25">N11/N$25</f>
        <v>0.19486681764261835</v>
      </c>
      <c r="R11" s="37">
        <f t="shared" si="4"/>
        <v>0.0833959777049208</v>
      </c>
      <c r="S11" s="8"/>
      <c r="T11" s="44"/>
      <c r="U11" s="44"/>
    </row>
    <row r="12" spans="1:21" ht="12.75">
      <c r="A12" s="27" t="s">
        <v>9</v>
      </c>
      <c r="B12" s="27" t="s">
        <v>14</v>
      </c>
      <c r="C12" s="27" t="s">
        <v>15</v>
      </c>
      <c r="D12" s="27">
        <f>+'2-year total'!D13/2</f>
        <v>11485.5</v>
      </c>
      <c r="E12" s="27">
        <f>+'2-year total'!E13/2</f>
        <v>14</v>
      </c>
      <c r="F12" s="27">
        <f>+'2-year total'!F13/2+'2-year total'!F36/2</f>
        <v>8317</v>
      </c>
      <c r="G12" s="27">
        <f>+'2-year total'!G13/2</f>
        <v>778.5</v>
      </c>
      <c r="H12" s="27">
        <f>+'2-year total'!H13/2</f>
        <v>0</v>
      </c>
      <c r="I12" s="27">
        <f>+'2-year total'!I13/2+'2-year total'!I36/2</f>
        <v>4504</v>
      </c>
      <c r="J12" s="27">
        <f>+'2-year total'!J13/2</f>
        <v>11650</v>
      </c>
      <c r="K12" s="27">
        <f>+'2-year total'!K13/2</f>
        <v>5.5</v>
      </c>
      <c r="L12" s="27">
        <f>+'2-year total'!L13/2+'2-year total'!L36/2</f>
        <v>8568</v>
      </c>
      <c r="M12" s="27">
        <f t="shared" si="0"/>
        <v>23135.5</v>
      </c>
      <c r="N12" s="27">
        <f t="shared" si="1"/>
        <v>778.5</v>
      </c>
      <c r="O12" s="27">
        <f t="shared" si="2"/>
        <v>21389</v>
      </c>
      <c r="P12" s="37">
        <f t="shared" si="3"/>
        <v>0.028330837269277348</v>
      </c>
      <c r="Q12" s="42">
        <f t="shared" si="4"/>
        <v>0.027984471044969265</v>
      </c>
      <c r="R12" s="37">
        <f t="shared" si="4"/>
        <v>0.09007734210986243</v>
      </c>
      <c r="S12" s="8"/>
      <c r="T12" s="44"/>
      <c r="U12" s="44"/>
    </row>
    <row r="13" spans="1:21" ht="12.75">
      <c r="A13" s="27" t="s">
        <v>9</v>
      </c>
      <c r="B13" s="27" t="s">
        <v>16</v>
      </c>
      <c r="C13" s="27" t="s">
        <v>17</v>
      </c>
      <c r="D13" s="27">
        <f>+'2-year total'!D14/2</f>
        <v>56978</v>
      </c>
      <c r="E13" s="27">
        <f>+'2-year total'!E14/2</f>
        <v>37</v>
      </c>
      <c r="F13" s="27">
        <f>+'2-year total'!F14/2+'2-year total'!F37/2</f>
        <v>27392.5</v>
      </c>
      <c r="G13" s="27">
        <f>+'2-year total'!G14/2</f>
        <v>3955.5</v>
      </c>
      <c r="H13" s="27">
        <f>+'2-year total'!H14/2</f>
        <v>10</v>
      </c>
      <c r="I13" s="27">
        <f>+'2-year total'!I14/2+'2-year total'!I37/2</f>
        <v>6578.5</v>
      </c>
      <c r="J13" s="27">
        <f>+'2-year total'!J14/2</f>
        <v>57355.5</v>
      </c>
      <c r="K13" s="27">
        <f>+'2-year total'!K14/2</f>
        <v>31.5</v>
      </c>
      <c r="L13" s="27">
        <f>+'2-year total'!L14/2+'2-year total'!L37/2</f>
        <v>30811.5</v>
      </c>
      <c r="M13" s="27">
        <f t="shared" si="0"/>
        <v>114333.5</v>
      </c>
      <c r="N13" s="27">
        <f t="shared" si="1"/>
        <v>3955.5</v>
      </c>
      <c r="O13" s="27">
        <f t="shared" si="2"/>
        <v>64782.5</v>
      </c>
      <c r="P13" s="37">
        <f t="shared" si="3"/>
        <v>0.1400083759990889</v>
      </c>
      <c r="Q13" s="42">
        <f t="shared" si="4"/>
        <v>0.14218699450016176</v>
      </c>
      <c r="R13" s="37">
        <f t="shared" si="4"/>
        <v>0.2728241346127525</v>
      </c>
      <c r="S13" s="8"/>
      <c r="T13" s="44"/>
      <c r="U13" s="44"/>
    </row>
    <row r="14" spans="1:21" ht="12.75">
      <c r="A14" s="27" t="s">
        <v>9</v>
      </c>
      <c r="B14" s="27" t="s">
        <v>18</v>
      </c>
      <c r="C14" s="27" t="s">
        <v>19</v>
      </c>
      <c r="D14" s="27">
        <f>+'2-year total'!D15/2</f>
        <v>28374</v>
      </c>
      <c r="E14" s="27">
        <f>+'2-year total'!E15/2</f>
        <v>7</v>
      </c>
      <c r="F14" s="27">
        <f>+'2-year total'!F15/2+'2-year total'!F38/2</f>
        <v>8327.5</v>
      </c>
      <c r="G14" s="27">
        <f>+'2-year total'!G15/2</f>
        <v>1301</v>
      </c>
      <c r="H14" s="27">
        <f>+'2-year total'!H15/2</f>
        <v>0</v>
      </c>
      <c r="I14" s="27">
        <f>+'2-year total'!I15/2+'2-year total'!I38/2</f>
        <v>1597</v>
      </c>
      <c r="J14" s="27">
        <f>+'2-year total'!J15/2</f>
        <v>29626</v>
      </c>
      <c r="K14" s="27">
        <f>+'2-year total'!K15/2</f>
        <v>6</v>
      </c>
      <c r="L14" s="27">
        <f>+'2-year total'!L15/2+'2-year total'!L38/2</f>
        <v>8660</v>
      </c>
      <c r="M14" s="27">
        <f t="shared" si="0"/>
        <v>58000</v>
      </c>
      <c r="N14" s="27">
        <f t="shared" si="1"/>
        <v>1301</v>
      </c>
      <c r="O14" s="27">
        <f t="shared" si="2"/>
        <v>18584.5</v>
      </c>
      <c r="P14" s="37">
        <f t="shared" si="3"/>
        <v>0.071024553678031</v>
      </c>
      <c r="Q14" s="42">
        <f t="shared" si="4"/>
        <v>0.046766598368021856</v>
      </c>
      <c r="R14" s="37">
        <f t="shared" si="4"/>
        <v>0.0782665091608181</v>
      </c>
      <c r="S14" s="8"/>
      <c r="T14" s="44"/>
      <c r="U14" s="44"/>
    </row>
    <row r="15" spans="1:21" ht="12.75">
      <c r="A15" s="27" t="s">
        <v>9</v>
      </c>
      <c r="B15" s="27" t="s">
        <v>20</v>
      </c>
      <c r="C15" s="27" t="s">
        <v>21</v>
      </c>
      <c r="D15" s="27">
        <f>+'2-year total'!D16/2</f>
        <v>7237</v>
      </c>
      <c r="E15" s="27">
        <f>+'2-year total'!E16/2</f>
        <v>8</v>
      </c>
      <c r="F15" s="27">
        <f>+'2-year total'!F16/2+'2-year total'!F39/2</f>
        <v>830.5</v>
      </c>
      <c r="G15" s="27">
        <f>+'2-year total'!G16/2</f>
        <v>326</v>
      </c>
      <c r="H15" s="27">
        <f>+'2-year total'!H16/2</f>
        <v>7</v>
      </c>
      <c r="I15" s="27">
        <f>+'2-year total'!I16/2+'2-year total'!I39/2</f>
        <v>201.5</v>
      </c>
      <c r="J15" s="27">
        <f>+'2-year total'!J16/2</f>
        <v>6538.5</v>
      </c>
      <c r="K15" s="27">
        <f>+'2-year total'!K16/2</f>
        <v>0</v>
      </c>
      <c r="L15" s="27">
        <f>+'2-year total'!L16/2+'2-year total'!L39/2</f>
        <v>879</v>
      </c>
      <c r="M15" s="27">
        <f t="shared" si="0"/>
        <v>13775.5</v>
      </c>
      <c r="N15" s="27">
        <f t="shared" si="1"/>
        <v>326</v>
      </c>
      <c r="O15" s="27">
        <f t="shared" si="2"/>
        <v>1911</v>
      </c>
      <c r="P15" s="37">
        <f t="shared" si="3"/>
        <v>0.01686894377916752</v>
      </c>
      <c r="Q15" s="42">
        <f t="shared" si="4"/>
        <v>0.011718609583378267</v>
      </c>
      <c r="R15" s="37">
        <f t="shared" si="4"/>
        <v>0.008047959267471462</v>
      </c>
      <c r="S15" s="8"/>
      <c r="T15" s="44"/>
      <c r="U15" s="44"/>
    </row>
    <row r="16" spans="1:21" ht="12.75">
      <c r="A16" s="27" t="s">
        <v>9</v>
      </c>
      <c r="B16" s="27" t="s">
        <v>22</v>
      </c>
      <c r="C16" s="27" t="s">
        <v>23</v>
      </c>
      <c r="D16" s="27">
        <f>+'2-year total'!D17/2</f>
        <v>113.5</v>
      </c>
      <c r="E16" s="27">
        <f>+'2-year total'!E17/2</f>
        <v>8633.5</v>
      </c>
      <c r="F16" s="27">
        <f>+'2-year total'!F17/2+'2-year total'!F40/2</f>
        <v>731.5</v>
      </c>
      <c r="G16" s="27">
        <f>+'2-year total'!G17/2</f>
        <v>4.5</v>
      </c>
      <c r="H16" s="27">
        <f>+'2-year total'!H17/2</f>
        <v>466.5</v>
      </c>
      <c r="I16" s="27">
        <f>+'2-year total'!I17/2+'2-year total'!I40/2</f>
        <v>28.5</v>
      </c>
      <c r="J16" s="27">
        <f>+'2-year total'!J17/2</f>
        <v>123.5</v>
      </c>
      <c r="K16" s="27">
        <f>+'2-year total'!K17/2</f>
        <v>9248.5</v>
      </c>
      <c r="L16" s="27">
        <f>+'2-year total'!L17/2+'2-year total'!L40/2</f>
        <v>749.5</v>
      </c>
      <c r="M16" s="27">
        <f t="shared" si="0"/>
        <v>237</v>
      </c>
      <c r="N16" s="27">
        <f t="shared" si="1"/>
        <v>4.5</v>
      </c>
      <c r="O16" s="27">
        <f t="shared" si="2"/>
        <v>1509.5</v>
      </c>
      <c r="P16" s="37">
        <f t="shared" si="3"/>
        <v>0.00029022102106367843</v>
      </c>
      <c r="Q16" s="42">
        <f t="shared" si="4"/>
        <v>0.00016175994823681658</v>
      </c>
      <c r="R16" s="37">
        <f t="shared" si="4"/>
        <v>0.006357087657900666</v>
      </c>
      <c r="S16" s="8"/>
      <c r="T16" s="44"/>
      <c r="U16" s="44"/>
    </row>
    <row r="17" spans="1:21" ht="12.75">
      <c r="A17" s="27" t="s">
        <v>9</v>
      </c>
      <c r="B17" s="27" t="s">
        <v>24</v>
      </c>
      <c r="C17" s="27" t="s">
        <v>25</v>
      </c>
      <c r="D17" s="27">
        <f>+'2-year total'!D18/2</f>
        <v>200712</v>
      </c>
      <c r="E17" s="27">
        <f>+'2-year total'!E18/2</f>
        <v>80</v>
      </c>
      <c r="F17" s="27">
        <f>+'2-year total'!F18/2+'2-year total'!F41/2</f>
        <v>27495.5</v>
      </c>
      <c r="G17" s="27">
        <f>+'2-year total'!G18/2</f>
        <v>13434.5</v>
      </c>
      <c r="H17" s="27">
        <f>+'2-year total'!H18/2</f>
        <v>47</v>
      </c>
      <c r="I17" s="27">
        <f>+'2-year total'!I18/2+'2-year total'!I41/2</f>
        <v>6735.5</v>
      </c>
      <c r="J17" s="27">
        <f>+'2-year total'!J18/2</f>
        <v>225050.5</v>
      </c>
      <c r="K17" s="27">
        <f>+'2-year total'!K18/2</f>
        <v>456</v>
      </c>
      <c r="L17" s="27">
        <f>+'2-year total'!L18/2+'2-year total'!L41/2</f>
        <v>29716.5</v>
      </c>
      <c r="M17" s="27">
        <f t="shared" si="0"/>
        <v>425762.5</v>
      </c>
      <c r="N17" s="27">
        <f t="shared" si="1"/>
        <v>13434.5</v>
      </c>
      <c r="O17" s="27">
        <f t="shared" si="2"/>
        <v>63947.5</v>
      </c>
      <c r="P17" s="37">
        <f t="shared" si="3"/>
        <v>0.5213722678507358</v>
      </c>
      <c r="Q17" s="42">
        <f t="shared" si="4"/>
        <v>0.48292533879722493</v>
      </c>
      <c r="R17" s="37">
        <f t="shared" si="4"/>
        <v>0.26930762703120426</v>
      </c>
      <c r="S17" s="8"/>
      <c r="T17" s="44"/>
      <c r="U17" s="44"/>
    </row>
    <row r="18" spans="1:21" ht="12.75">
      <c r="A18" s="27" t="s">
        <v>9</v>
      </c>
      <c r="B18" s="27" t="s">
        <v>26</v>
      </c>
      <c r="C18" s="27" t="s">
        <v>27</v>
      </c>
      <c r="D18" s="27">
        <f>+'2-year total'!D19/2</f>
        <v>17048.5</v>
      </c>
      <c r="E18" s="27">
        <f>+'2-year total'!E19/2</f>
        <v>4.5</v>
      </c>
      <c r="F18" s="27">
        <f>+'2-year total'!F19/2+'2-year total'!F42/2</f>
        <v>2577</v>
      </c>
      <c r="G18" s="27">
        <f>+'2-year total'!G19/2</f>
        <v>1379.5</v>
      </c>
      <c r="H18" s="27">
        <f>+'2-year total'!H19/2</f>
        <v>0</v>
      </c>
      <c r="I18" s="27">
        <f>+'2-year total'!I19/2+'2-year total'!I42/2</f>
        <v>452</v>
      </c>
      <c r="J18" s="27">
        <f>+'2-year total'!J19/2</f>
        <v>17974.5</v>
      </c>
      <c r="K18" s="27">
        <f>+'2-year total'!K19/2</f>
        <v>1.5</v>
      </c>
      <c r="L18" s="27">
        <f>+'2-year total'!L19/2+'2-year total'!L42/2</f>
        <v>2871</v>
      </c>
      <c r="M18" s="27">
        <f t="shared" si="0"/>
        <v>35023</v>
      </c>
      <c r="N18" s="27">
        <f t="shared" si="1"/>
        <v>1379.5</v>
      </c>
      <c r="O18" s="27">
        <f t="shared" si="2"/>
        <v>5900</v>
      </c>
      <c r="P18" s="37">
        <f t="shared" si="3"/>
        <v>0.04288780937009793</v>
      </c>
      <c r="Q18" s="42">
        <f t="shared" si="4"/>
        <v>0.04958841079837521</v>
      </c>
      <c r="R18" s="37">
        <f t="shared" si="4"/>
        <v>0.024847179318724034</v>
      </c>
      <c r="S18" s="8"/>
      <c r="T18" s="44"/>
      <c r="U18" s="44"/>
    </row>
    <row r="19" spans="1:21" ht="12.75">
      <c r="A19" s="27" t="s">
        <v>9</v>
      </c>
      <c r="B19" s="27" t="s">
        <v>28</v>
      </c>
      <c r="C19" s="27" t="s">
        <v>29</v>
      </c>
      <c r="D19" s="27">
        <f>+'2-year total'!D20/2</f>
        <v>254.5</v>
      </c>
      <c r="E19" s="27">
        <f>+'2-year total'!E20/2</f>
        <v>7100</v>
      </c>
      <c r="F19" s="27">
        <f>+'2-year total'!F20/2+'2-year total'!F43/2</f>
        <v>1038</v>
      </c>
      <c r="G19" s="27">
        <f>+'2-year total'!G20/2</f>
        <v>17</v>
      </c>
      <c r="H19" s="27">
        <f>+'2-year total'!H20/2</f>
        <v>674.5</v>
      </c>
      <c r="I19" s="27">
        <f>+'2-year total'!I20/2+'2-year total'!I43/2</f>
        <v>354.5</v>
      </c>
      <c r="J19" s="27">
        <f>+'2-year total'!J20/2</f>
        <v>186.5</v>
      </c>
      <c r="K19" s="27">
        <f>+'2-year total'!K20/2</f>
        <v>7459.5</v>
      </c>
      <c r="L19" s="27">
        <f>+'2-year total'!L20/2+'2-year total'!L43/2</f>
        <v>1081.5</v>
      </c>
      <c r="M19" s="27">
        <f t="shared" si="0"/>
        <v>441</v>
      </c>
      <c r="N19" s="27">
        <f t="shared" si="1"/>
        <v>17</v>
      </c>
      <c r="O19" s="27">
        <f t="shared" si="2"/>
        <v>2474</v>
      </c>
      <c r="P19" s="37">
        <f t="shared" si="3"/>
        <v>0.0005400315202070978</v>
      </c>
      <c r="Q19" s="42">
        <f t="shared" si="4"/>
        <v>0.0006110931377835292</v>
      </c>
      <c r="R19" s="37">
        <f t="shared" si="4"/>
        <v>0.010418969768563265</v>
      </c>
      <c r="S19" s="8"/>
      <c r="T19" s="44"/>
      <c r="U19" s="44"/>
    </row>
    <row r="20" spans="1:21" ht="12.75">
      <c r="A20" s="27" t="s">
        <v>40</v>
      </c>
      <c r="B20" s="27" t="s">
        <v>30</v>
      </c>
      <c r="C20" s="27" t="s">
        <v>31</v>
      </c>
      <c r="D20" s="27">
        <f>+'2-year total'!D21/2</f>
        <v>1190.5</v>
      </c>
      <c r="E20" s="27">
        <f>+'2-year total'!E21/2</f>
        <v>0</v>
      </c>
      <c r="F20" s="27">
        <f>+'2-year total'!F21/2+'2-year total'!F44/2</f>
        <v>7.5</v>
      </c>
      <c r="G20" s="27">
        <f>+'2-year total'!G21/2</f>
        <v>0</v>
      </c>
      <c r="H20" s="27">
        <f>+'2-year total'!H21/2</f>
        <v>0</v>
      </c>
      <c r="I20" s="27">
        <f>+'2-year total'!I21/2+'2-year total'!I44/2</f>
        <v>0</v>
      </c>
      <c r="J20" s="27">
        <f>+'2-year total'!J21/2</f>
        <v>1284</v>
      </c>
      <c r="K20" s="27">
        <f>+'2-year total'!K21/2</f>
        <v>0</v>
      </c>
      <c r="L20" s="27">
        <f>+'2-year total'!L21/2+'2-year total'!L44/2</f>
        <v>10.5</v>
      </c>
      <c r="M20" s="27">
        <f t="shared" si="0"/>
        <v>2474.5</v>
      </c>
      <c r="N20" s="27">
        <f t="shared" si="1"/>
        <v>0</v>
      </c>
      <c r="O20" s="27">
        <f t="shared" si="2"/>
        <v>18</v>
      </c>
      <c r="P20" s="37">
        <f t="shared" si="3"/>
        <v>0.003030176863384271</v>
      </c>
      <c r="Q20" s="42">
        <f t="shared" si="4"/>
        <v>0</v>
      </c>
      <c r="R20" s="37">
        <f t="shared" si="4"/>
        <v>7.580495385373434E-05</v>
      </c>
      <c r="S20" s="8"/>
      <c r="T20" s="44"/>
      <c r="U20" s="44"/>
    </row>
    <row r="21" spans="1:21" ht="12.75">
      <c r="A21" s="27" t="s">
        <v>9</v>
      </c>
      <c r="B21" s="27" t="s">
        <v>32</v>
      </c>
      <c r="C21" s="27" t="s">
        <v>33</v>
      </c>
      <c r="D21" s="27">
        <f>+'2-year total'!D22/2</f>
        <v>1370.5</v>
      </c>
      <c r="E21" s="27">
        <f>+'2-year total'!E22/2</f>
        <v>1.5</v>
      </c>
      <c r="F21" s="27">
        <f>+'2-year total'!F22/2+'2-year total'!F45/2</f>
        <v>73</v>
      </c>
      <c r="G21" s="27">
        <f>+'2-year total'!G22/2</f>
        <v>263.5</v>
      </c>
      <c r="H21" s="27">
        <f>+'2-year total'!H22/2</f>
        <v>0</v>
      </c>
      <c r="I21" s="27">
        <f>+'2-year total'!I22/2+'2-year total'!I45/2</f>
        <v>10</v>
      </c>
      <c r="J21" s="27">
        <f>+'2-year total'!J22/2</f>
        <v>1367.5</v>
      </c>
      <c r="K21" s="27">
        <f>+'2-year total'!K22/2</f>
        <v>1.5</v>
      </c>
      <c r="L21" s="27">
        <f>+'2-year total'!L22/2+'2-year total'!L45/2</f>
        <v>64.5</v>
      </c>
      <c r="M21" s="27">
        <f t="shared" si="0"/>
        <v>2738</v>
      </c>
      <c r="N21" s="27">
        <f t="shared" si="1"/>
        <v>263.5</v>
      </c>
      <c r="O21" s="27">
        <f t="shared" si="2"/>
        <v>147.5</v>
      </c>
      <c r="P21" s="37">
        <f t="shared" si="3"/>
        <v>0.003352848758111188</v>
      </c>
      <c r="Q21" s="42">
        <f t="shared" si="4"/>
        <v>0.009471943635644704</v>
      </c>
      <c r="R21" s="37">
        <f t="shared" si="4"/>
        <v>0.0006211794829681009</v>
      </c>
      <c r="S21" s="8"/>
      <c r="T21" s="44"/>
      <c r="U21" s="44"/>
    </row>
    <row r="22" spans="1:21" ht="12.75">
      <c r="A22" s="27" t="s">
        <v>9</v>
      </c>
      <c r="B22" s="27" t="s">
        <v>34</v>
      </c>
      <c r="C22" s="27" t="s">
        <v>35</v>
      </c>
      <c r="D22" s="27">
        <f>+'2-year total'!D23/2</f>
        <v>26</v>
      </c>
      <c r="E22" s="27">
        <f>+'2-year total'!E23/2</f>
        <v>11</v>
      </c>
      <c r="F22" s="27">
        <f>+'2-year total'!F23/2+'2-year total'!F46/2</f>
        <v>1669</v>
      </c>
      <c r="G22" s="27">
        <f>+'2-year total'!G23/2</f>
        <v>4</v>
      </c>
      <c r="H22" s="27">
        <f>+'2-year total'!H23/2</f>
        <v>0</v>
      </c>
      <c r="I22" s="27">
        <f>+'2-year total'!I23/2+'2-year total'!I46/2</f>
        <v>27.5</v>
      </c>
      <c r="J22" s="27">
        <f>+'2-year total'!J23/2</f>
        <v>10</v>
      </c>
      <c r="K22" s="27">
        <f>+'2-year total'!K23/2</f>
        <v>98.5</v>
      </c>
      <c r="L22" s="27">
        <f>+'2-year total'!L23/2+'2-year total'!L46/2</f>
        <v>2187</v>
      </c>
      <c r="M22" s="27">
        <f t="shared" si="0"/>
        <v>36</v>
      </c>
      <c r="N22" s="27">
        <f t="shared" si="1"/>
        <v>4</v>
      </c>
      <c r="O22" s="27">
        <f t="shared" si="2"/>
        <v>3883.5</v>
      </c>
      <c r="P22" s="37">
        <f t="shared" si="3"/>
        <v>4.408420573119166E-05</v>
      </c>
      <c r="Q22" s="42">
        <f t="shared" si="4"/>
        <v>0.00014378662065494806</v>
      </c>
      <c r="R22" s="37">
        <f t="shared" si="4"/>
        <v>0.016354918793943185</v>
      </c>
      <c r="S22" s="8"/>
      <c r="T22" s="44"/>
      <c r="U22" s="44"/>
    </row>
    <row r="23" spans="1:21" ht="12.75">
      <c r="A23" s="27" t="s">
        <v>9</v>
      </c>
      <c r="B23" s="27" t="s">
        <v>36</v>
      </c>
      <c r="C23" s="27" t="s">
        <v>37</v>
      </c>
      <c r="D23" s="27">
        <f>+'2-year total'!D24/2</f>
        <v>708.5</v>
      </c>
      <c r="E23" s="27">
        <f>+'2-year total'!E24/2</f>
        <v>9.5</v>
      </c>
      <c r="F23" s="27">
        <f>+'2-year total'!F24/2+'2-year total'!F47/2</f>
        <v>3051</v>
      </c>
      <c r="G23" s="27">
        <f>+'2-year total'!G24/2</f>
        <v>4</v>
      </c>
      <c r="H23" s="27">
        <f>+'2-year total'!H24/2</f>
        <v>0</v>
      </c>
      <c r="I23" s="27">
        <f>+'2-year total'!I24/2+'2-year total'!I47/2</f>
        <v>1937</v>
      </c>
      <c r="J23" s="27">
        <f>+'2-year total'!J24/2</f>
        <v>537</v>
      </c>
      <c r="K23" s="27">
        <f>+'2-year total'!K24/2</f>
        <v>2</v>
      </c>
      <c r="L23" s="27">
        <f>+'2-year total'!L24/2+'2-year total'!L47/2</f>
        <v>3330</v>
      </c>
      <c r="M23" s="27">
        <f t="shared" si="0"/>
        <v>1245.5</v>
      </c>
      <c r="N23" s="27">
        <f t="shared" si="1"/>
        <v>4</v>
      </c>
      <c r="O23" s="27">
        <f t="shared" si="2"/>
        <v>8318</v>
      </c>
      <c r="P23" s="37">
        <f t="shared" si="3"/>
        <v>0.0015251910621722003</v>
      </c>
      <c r="Q23" s="42">
        <f t="shared" si="4"/>
        <v>0.00014378662065494806</v>
      </c>
      <c r="R23" s="37">
        <f t="shared" si="4"/>
        <v>0.03503031145307568</v>
      </c>
      <c r="S23" s="8"/>
      <c r="T23" s="44"/>
      <c r="U23" s="44"/>
    </row>
    <row r="24" spans="1:21" ht="12.75">
      <c r="A24" s="27" t="s">
        <v>9</v>
      </c>
      <c r="B24" s="27" t="s">
        <v>38</v>
      </c>
      <c r="C24" s="27" t="s">
        <v>39</v>
      </c>
      <c r="D24" s="27">
        <f>+'2-year total'!D25/2</f>
        <v>324</v>
      </c>
      <c r="E24" s="27">
        <f>+'2-year total'!E25/2</f>
        <v>0</v>
      </c>
      <c r="F24" s="27">
        <f>+'2-year total'!F25/2+'2-year total'!F48/2</f>
        <v>3624</v>
      </c>
      <c r="G24" s="27">
        <f>+'2-year total'!G25/2</f>
        <v>5.5</v>
      </c>
      <c r="H24" s="27">
        <f>+'2-year total'!H25/2</f>
        <v>0</v>
      </c>
      <c r="I24" s="27">
        <f>+'2-year total'!I25/2+'2-year total'!I48/2</f>
        <v>1723</v>
      </c>
      <c r="J24" s="27">
        <f>+'2-year total'!J25/2</f>
        <v>372.5</v>
      </c>
      <c r="K24" s="27">
        <f>+'2-year total'!K25/2</f>
        <v>0</v>
      </c>
      <c r="L24" s="27">
        <f>+'2-year total'!L25/2+'2-year total'!L48/2</f>
        <v>4239</v>
      </c>
      <c r="M24" s="27">
        <f t="shared" si="0"/>
        <v>696.5</v>
      </c>
      <c r="N24" s="27">
        <f t="shared" si="1"/>
        <v>5.5</v>
      </c>
      <c r="O24" s="27">
        <f t="shared" si="2"/>
        <v>9586</v>
      </c>
      <c r="P24" s="37">
        <f t="shared" si="3"/>
        <v>0.0008529069247715274</v>
      </c>
      <c r="Q24" s="42">
        <f t="shared" si="4"/>
        <v>0.00019770660340055358</v>
      </c>
      <c r="R24" s="37">
        <f t="shared" si="4"/>
        <v>0.04037034931343875</v>
      </c>
      <c r="S24" s="8"/>
      <c r="T24" s="44"/>
      <c r="U24" s="44"/>
    </row>
    <row r="25" spans="1:21" ht="12.75">
      <c r="A25" s="112" t="s">
        <v>64</v>
      </c>
      <c r="B25" s="113"/>
      <c r="C25" s="114"/>
      <c r="D25" s="27">
        <f>SUM(D10:D24)</f>
        <v>393406</v>
      </c>
      <c r="E25" s="27">
        <f aca="true" t="shared" si="5" ref="E25:M25">SUM(E10:E24)</f>
        <v>16223.5</v>
      </c>
      <c r="F25" s="27">
        <f t="shared" si="5"/>
        <v>99920.5</v>
      </c>
      <c r="G25" s="27">
        <f t="shared" si="5"/>
        <v>27819</v>
      </c>
      <c r="H25" s="27">
        <f t="shared" si="5"/>
        <v>1205</v>
      </c>
      <c r="I25" s="27">
        <f t="shared" si="5"/>
        <v>27211.5</v>
      </c>
      <c r="J25" s="27">
        <f t="shared" si="5"/>
        <v>423213</v>
      </c>
      <c r="K25" s="27">
        <f t="shared" si="5"/>
        <v>17454</v>
      </c>
      <c r="L25" s="27">
        <f t="shared" si="5"/>
        <v>110319.5</v>
      </c>
      <c r="M25" s="27">
        <f t="shared" si="5"/>
        <v>816619</v>
      </c>
      <c r="N25" s="27">
        <f>SUM(N10:N24)</f>
        <v>27819</v>
      </c>
      <c r="O25" s="27">
        <f>SUM(O10:O24)</f>
        <v>237451.5</v>
      </c>
      <c r="P25" s="37">
        <f t="shared" si="3"/>
        <v>1</v>
      </c>
      <c r="Q25" s="42">
        <f t="shared" si="4"/>
        <v>1</v>
      </c>
      <c r="R25" s="37">
        <f t="shared" si="4"/>
        <v>1</v>
      </c>
      <c r="S25" s="8"/>
      <c r="T25" s="44"/>
      <c r="U25" s="44"/>
    </row>
    <row r="26" spans="18:21" ht="12.75">
      <c r="R26" s="8"/>
      <c r="S26" s="8"/>
      <c r="T26" s="8"/>
      <c r="U26" s="8"/>
    </row>
    <row r="27" spans="13:21" s="8" customFormat="1" ht="33.75" customHeight="1">
      <c r="M27" s="105" t="s">
        <v>93</v>
      </c>
      <c r="N27" s="105"/>
      <c r="O27" s="105"/>
      <c r="P27" s="105"/>
      <c r="Q27" s="105"/>
      <c r="R27" s="105"/>
      <c r="S27" s="105"/>
      <c r="T27" s="105"/>
      <c r="U27" s="105"/>
    </row>
    <row r="28" spans="13:21" s="8" customFormat="1" ht="33.75" customHeight="1">
      <c r="M28" s="105" t="s">
        <v>92</v>
      </c>
      <c r="N28" s="105"/>
      <c r="O28" s="105"/>
      <c r="P28" s="105"/>
      <c r="Q28" s="105"/>
      <c r="R28" s="105"/>
      <c r="S28" s="105"/>
      <c r="T28" s="105"/>
      <c r="U28" s="105"/>
    </row>
    <row r="29" spans="13:21" s="8" customFormat="1" ht="30" customHeight="1">
      <c r="M29" s="102" t="s">
        <v>91</v>
      </c>
      <c r="N29" s="102"/>
      <c r="O29" s="102"/>
      <c r="P29" s="102"/>
      <c r="Q29" s="102"/>
      <c r="R29" s="102"/>
      <c r="S29" s="102"/>
      <c r="T29" s="102"/>
      <c r="U29" s="102"/>
    </row>
    <row r="30" spans="18:21" ht="12.75">
      <c r="R30" s="8"/>
      <c r="S30" s="8"/>
      <c r="T30" s="8"/>
      <c r="U30" s="8"/>
    </row>
    <row r="31" spans="18:21" ht="12.75">
      <c r="R31" s="8"/>
      <c r="S31" s="8"/>
      <c r="T31" s="8"/>
      <c r="U31" s="8"/>
    </row>
    <row r="32" spans="18:21" ht="12.75">
      <c r="R32" s="8"/>
      <c r="S32" s="8"/>
      <c r="T32" s="8"/>
      <c r="U32" s="8"/>
    </row>
    <row r="33" spans="18:21" ht="12.75">
      <c r="R33" s="8"/>
      <c r="S33" s="8"/>
      <c r="T33" s="8"/>
      <c r="U33" s="8"/>
    </row>
    <row r="34" spans="18:21" ht="12.75">
      <c r="R34" s="8"/>
      <c r="S34" s="8"/>
      <c r="T34" s="8"/>
      <c r="U34" s="8"/>
    </row>
    <row r="35" spans="18:21" ht="12.75">
      <c r="R35" s="8"/>
      <c r="S35" s="8"/>
      <c r="T35" s="8"/>
      <c r="U35" s="8"/>
    </row>
    <row r="36" spans="18:21" ht="12.75">
      <c r="R36" s="8"/>
      <c r="S36" s="8"/>
      <c r="T36" s="8"/>
      <c r="U36" s="8"/>
    </row>
    <row r="37" spans="18:21" ht="12.75">
      <c r="R37" s="8"/>
      <c r="S37" s="8"/>
      <c r="T37" s="8"/>
      <c r="U37" s="8"/>
    </row>
    <row r="38" spans="18:21" ht="12.75">
      <c r="R38" s="8"/>
      <c r="S38" s="8"/>
      <c r="T38" s="8"/>
      <c r="U38" s="8"/>
    </row>
    <row r="39" spans="18:21" ht="12.75">
      <c r="R39" s="8"/>
      <c r="S39" s="8"/>
      <c r="T39" s="8"/>
      <c r="U39" s="8"/>
    </row>
    <row r="40" spans="18:21" ht="12.75">
      <c r="R40" s="8"/>
      <c r="S40" s="8"/>
      <c r="T40" s="8"/>
      <c r="U40" s="8"/>
    </row>
    <row r="41" spans="18:21" ht="12.75">
      <c r="R41" s="8"/>
      <c r="S41" s="8"/>
      <c r="T41" s="8"/>
      <c r="U41" s="8"/>
    </row>
    <row r="42" spans="18:21" ht="12.75">
      <c r="R42" s="8"/>
      <c r="S42" s="8"/>
      <c r="T42" s="8"/>
      <c r="U42" s="8"/>
    </row>
    <row r="43" spans="18:21" ht="12.75">
      <c r="R43" s="8"/>
      <c r="S43" s="8"/>
      <c r="T43" s="8"/>
      <c r="U43" s="8"/>
    </row>
    <row r="44" spans="18:21" ht="12.75">
      <c r="R44" s="8"/>
      <c r="S44" s="8"/>
      <c r="T44" s="8"/>
      <c r="U44" s="8"/>
    </row>
    <row r="45" spans="18:21" ht="12.75">
      <c r="R45" s="8"/>
      <c r="S45" s="8"/>
      <c r="T45" s="8"/>
      <c r="U45" s="8"/>
    </row>
    <row r="46" spans="18:21" ht="12.75">
      <c r="R46" s="8"/>
      <c r="S46" s="8"/>
      <c r="T46" s="8"/>
      <c r="U46" s="8"/>
    </row>
    <row r="47" spans="18:21" ht="12.75">
      <c r="R47" s="8"/>
      <c r="S47" s="8"/>
      <c r="T47" s="8"/>
      <c r="U47" s="8"/>
    </row>
    <row r="48" spans="18:21" ht="12.75">
      <c r="R48" s="8"/>
      <c r="S48" s="8"/>
      <c r="T48" s="8"/>
      <c r="U48" s="8"/>
    </row>
    <row r="49" spans="18:21" ht="12.75">
      <c r="R49" s="8"/>
      <c r="S49" s="8"/>
      <c r="T49" s="8"/>
      <c r="U49" s="8"/>
    </row>
    <row r="50" spans="18:21" ht="12.75">
      <c r="R50" s="8"/>
      <c r="S50" s="8"/>
      <c r="T50" s="8"/>
      <c r="U50" s="8"/>
    </row>
  </sheetData>
  <mergeCells count="10">
    <mergeCell ref="A8:C9"/>
    <mergeCell ref="J8:L8"/>
    <mergeCell ref="G8:I8"/>
    <mergeCell ref="A25:C25"/>
    <mergeCell ref="M8:O8"/>
    <mergeCell ref="P8:R8"/>
    <mergeCell ref="M29:U29"/>
    <mergeCell ref="D8:F8"/>
    <mergeCell ref="M27:U27"/>
    <mergeCell ref="M28:U28"/>
  </mergeCells>
  <printOptions/>
  <pageMargins left="0.25" right="0.25" top="1" bottom="1" header="0.5" footer="0.5"/>
  <pageSetup horizontalDpi="600" verticalDpi="600" orientation="landscape" r:id="rId1"/>
  <headerFooter alignWithMargins="0">
    <oddFooter>&amp;CPage &amp;P</oddFooter>
  </headerFooter>
  <colBreaks count="1" manualBreakCount="1">
    <brk id="12" max="2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Illinois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Grants and Contracts</dc:creator>
  <cp:keywords/>
  <dc:description/>
  <cp:lastModifiedBy>livngstn</cp:lastModifiedBy>
  <cp:lastPrinted>2000-04-24T19:25:34Z</cp:lastPrinted>
  <dcterms:created xsi:type="dcterms:W3CDTF">1997-10-30T23:22:10Z</dcterms:created>
  <dcterms:modified xsi:type="dcterms:W3CDTF">2009-07-24T13:48:48Z</dcterms:modified>
  <cp:category/>
  <cp:version/>
  <cp:contentType/>
  <cp:contentStatus/>
</cp:coreProperties>
</file>